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comments7.xml" ContentType="application/vnd.openxmlformats-officedocument.spreadsheetml.comments+xml"/>
  <Override PartName="/xl/drawings/drawing4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678HQ54\Desktop\"/>
    </mc:Choice>
  </mc:AlternateContent>
  <xr:revisionPtr revIDLastSave="0" documentId="13_ncr:1_{927079D2-2DC9-4000-BBA9-557487DD419C}" xr6:coauthVersionLast="47" xr6:coauthVersionMax="47" xr10:uidLastSave="{00000000-0000-0000-0000-000000000000}"/>
  <bookViews>
    <workbookView xWindow="-120" yWindow="-120" windowWidth="29040" windowHeight="15720" tabRatio="555" activeTab="7" xr2:uid="{00000000-000D-0000-FFFF-FFFF00000000}"/>
  </bookViews>
  <sheets>
    <sheet name="Contexto" sheetId="1" r:id="rId1"/>
    <sheet name="TContexto Triesgo" sheetId="2" state="hidden" r:id="rId2"/>
    <sheet name="Riesgo" sheetId="3" r:id="rId3"/>
    <sheet name="Causas" sheetId="4" r:id="rId4"/>
    <sheet name="Consecuencias" sheetId="14" r:id="rId5"/>
    <sheet name="No Materializado" sheetId="21" state="hidden" r:id="rId6"/>
    <sheet name="Probabilidad" sheetId="23" r:id="rId7"/>
    <sheet name="Rinherente" sheetId="20" r:id="rId8"/>
    <sheet name="Valoración" sheetId="26" r:id="rId9"/>
    <sheet name="Residual" sheetId="24" r:id="rId10"/>
    <sheet name="Matriz de calor " sheetId="25" state="hidden" r:id="rId11"/>
    <sheet name="Matriz de calor" sheetId="22" state="hidden" r:id="rId12"/>
  </sheets>
  <externalReferences>
    <externalReference r:id="rId13"/>
  </externalReferences>
  <definedNames>
    <definedName name="_xlnm.Print_Area" localSheetId="2">Riesgo!$A$1:$G$19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4" l="1"/>
  <c r="F8" i="26" l="1"/>
  <c r="F12" i="26"/>
  <c r="C7" i="14"/>
  <c r="E9" i="23"/>
  <c r="E8" i="23"/>
  <c r="E10" i="23"/>
  <c r="E11" i="23"/>
  <c r="E12" i="23"/>
  <c r="H9" i="20" s="1"/>
  <c r="C9" i="20"/>
  <c r="B5" i="21" s="1"/>
  <c r="A8" i="23"/>
  <c r="C3" i="21"/>
  <c r="B7" i="4"/>
  <c r="F9" i="26"/>
  <c r="R9" i="26" s="1"/>
  <c r="F10" i="26"/>
  <c r="F11" i="26"/>
  <c r="F13" i="26"/>
  <c r="R11" i="26"/>
  <c r="R13" i="26"/>
  <c r="R10" i="26"/>
  <c r="S10" i="26" s="1"/>
  <c r="E6" i="24"/>
  <c r="E9" i="20"/>
  <c r="D41" i="25"/>
  <c r="C41" i="25"/>
  <c r="D40" i="25"/>
  <c r="C40" i="25"/>
  <c r="D39" i="25"/>
  <c r="C39" i="25"/>
  <c r="D38" i="25"/>
  <c r="C38" i="25"/>
  <c r="D37" i="25"/>
  <c r="C37" i="25"/>
  <c r="K12" i="25"/>
  <c r="J12" i="25"/>
  <c r="I12" i="25"/>
  <c r="H12" i="25"/>
  <c r="G12" i="25"/>
  <c r="K11" i="25"/>
  <c r="J11" i="25"/>
  <c r="I11" i="25"/>
  <c r="H11" i="25"/>
  <c r="G11" i="25"/>
  <c r="K10" i="25"/>
  <c r="J10" i="25"/>
  <c r="I10" i="25"/>
  <c r="H10" i="25"/>
  <c r="G10" i="25"/>
  <c r="K9" i="25"/>
  <c r="J9" i="25"/>
  <c r="I9" i="25"/>
  <c r="H9" i="25"/>
  <c r="G9" i="25"/>
  <c r="K8" i="25"/>
  <c r="J8" i="25"/>
  <c r="I8" i="25"/>
  <c r="H8" i="25"/>
  <c r="G8" i="25"/>
  <c r="K6" i="25"/>
  <c r="J6" i="25"/>
  <c r="I6" i="25"/>
  <c r="H6" i="25"/>
  <c r="G6" i="25"/>
  <c r="K5" i="25"/>
  <c r="J5" i="25"/>
  <c r="I5" i="25"/>
  <c r="H5" i="25"/>
  <c r="G5" i="25"/>
  <c r="K4" i="25"/>
  <c r="J4" i="25"/>
  <c r="I4" i="25"/>
  <c r="H4" i="25"/>
  <c r="G4" i="25"/>
  <c r="K3" i="25"/>
  <c r="J3" i="25"/>
  <c r="I3" i="25"/>
  <c r="H3" i="25"/>
  <c r="G3" i="25"/>
  <c r="K2" i="25"/>
  <c r="J2" i="25"/>
  <c r="I2" i="25"/>
  <c r="H2" i="25"/>
  <c r="G2" i="25"/>
  <c r="B9" i="20"/>
  <c r="B6" i="24" s="1"/>
  <c r="G30" i="21"/>
  <c r="G36" i="14"/>
  <c r="F36" i="14"/>
  <c r="E36" i="14"/>
  <c r="D36" i="14"/>
  <c r="C36" i="14"/>
  <c r="D33" i="14"/>
  <c r="H32" i="14" s="1"/>
  <c r="E31" i="14"/>
  <c r="H29" i="14" s="1"/>
  <c r="C31" i="14"/>
  <c r="E28" i="14"/>
  <c r="D28" i="14"/>
  <c r="C28" i="14"/>
  <c r="H26" i="14" s="1"/>
  <c r="D25" i="14"/>
  <c r="H24" i="14"/>
  <c r="G23" i="14"/>
  <c r="F23" i="14"/>
  <c r="E23" i="14"/>
  <c r="D23" i="14"/>
  <c r="H21" i="14" s="1"/>
  <c r="C23" i="14"/>
  <c r="G20" i="14"/>
  <c r="F20" i="14"/>
  <c r="E20" i="14"/>
  <c r="D20" i="14"/>
  <c r="C20" i="14"/>
  <c r="G17" i="14"/>
  <c r="F17" i="14"/>
  <c r="E17" i="14"/>
  <c r="D17" i="14"/>
  <c r="H15" i="14" s="1"/>
  <c r="C17" i="14"/>
  <c r="E14" i="14"/>
  <c r="C14" i="14"/>
  <c r="G11" i="14"/>
  <c r="F11" i="14"/>
  <c r="E11" i="14"/>
  <c r="D11" i="14"/>
  <c r="C11" i="14"/>
  <c r="D40" i="4"/>
  <c r="D39" i="4"/>
  <c r="D38" i="4"/>
  <c r="D37" i="4"/>
  <c r="D36" i="4"/>
  <c r="D35" i="4"/>
  <c r="D34" i="4"/>
  <c r="D33" i="4"/>
  <c r="D32" i="4"/>
  <c r="D29" i="4"/>
  <c r="D28" i="4"/>
  <c r="D27" i="4"/>
  <c r="D26" i="4"/>
  <c r="D25" i="4"/>
  <c r="D24" i="4"/>
  <c r="D23" i="4"/>
  <c r="D22" i="4"/>
  <c r="D21" i="4"/>
  <c r="R20" i="4"/>
  <c r="R19" i="4"/>
  <c r="R18" i="4"/>
  <c r="D18" i="4"/>
  <c r="R17" i="4"/>
  <c r="D17" i="4"/>
  <c r="R16" i="4"/>
  <c r="D16" i="4"/>
  <c r="R15" i="4"/>
  <c r="D15" i="4"/>
  <c r="R14" i="4"/>
  <c r="D14" i="4"/>
  <c r="R13" i="4"/>
  <c r="D13" i="4"/>
  <c r="R12" i="4"/>
  <c r="D12" i="4"/>
  <c r="R11" i="4"/>
  <c r="D11" i="4"/>
  <c r="R10" i="4"/>
  <c r="D10" i="4"/>
  <c r="R9" i="4"/>
  <c r="S10" i="4" s="1"/>
  <c r="D10" i="20" s="1"/>
  <c r="D9" i="4"/>
  <c r="H34" i="14"/>
  <c r="H12" i="14"/>
  <c r="H18" i="14"/>
  <c r="H9" i="14"/>
  <c r="S12" i="26" l="1"/>
  <c r="R12" i="26"/>
  <c r="S13" i="26"/>
  <c r="S9" i="26"/>
  <c r="F8" i="23"/>
  <c r="G8" i="23" s="1"/>
  <c r="H8" i="23" s="1"/>
  <c r="I9" i="20" s="1"/>
  <c r="S11" i="4"/>
  <c r="D11" i="20" s="1"/>
  <c r="D24" i="21" s="1"/>
  <c r="S9" i="4"/>
  <c r="D9" i="20" s="1"/>
  <c r="D27" i="21" s="1"/>
  <c r="B8" i="26"/>
  <c r="D23" i="21"/>
  <c r="D13" i="21"/>
  <c r="D28" i="21"/>
  <c r="D8" i="21"/>
  <c r="D18" i="21"/>
  <c r="D7" i="24"/>
  <c r="H37" i="14"/>
  <c r="H38" i="14" s="1"/>
  <c r="G9" i="20" s="1"/>
  <c r="R8" i="26"/>
  <c r="S11" i="26"/>
  <c r="S8" i="26" l="1"/>
  <c r="J9" i="20"/>
  <c r="F6" i="24" s="1"/>
  <c r="D6" i="24"/>
  <c r="D29" i="21"/>
  <c r="D17" i="21"/>
  <c r="D8" i="24"/>
  <c r="D22" i="21"/>
  <c r="D19" i="21"/>
  <c r="D9" i="21"/>
  <c r="D7" i="21"/>
  <c r="D14" i="21"/>
  <c r="D12" i="21"/>
  <c r="S14" i="26"/>
  <c r="K9" i="20" l="1"/>
  <c r="G6" i="24" s="1"/>
  <c r="S15" i="26"/>
  <c r="H6" i="24"/>
  <c r="I6" i="24"/>
  <c r="I8" i="24"/>
  <c r="I7" i="24"/>
  <c r="J6" i="24" l="1"/>
  <c r="K6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UNICAUCA</author>
  </authors>
  <commentList>
    <comment ref="D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UNICAUCA:</t>
        </r>
        <r>
          <rPr>
            <sz val="9"/>
            <color indexed="81"/>
            <rFont val="Tahoma"/>
            <family val="2"/>
          </rPr>
          <t xml:space="preserve">
Internos y externos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unicauca</author>
  </authors>
  <commentList>
    <comment ref="F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unicauca:</t>
        </r>
        <r>
          <rPr>
            <sz val="9"/>
            <color indexed="81"/>
            <rFont val="Tahoma"/>
            <family val="2"/>
          </rPr>
          <t xml:space="preserve">
Para su formulación evite justificar el riesgo e iniciar con palabras que nieguen el control 
Elementos del riesgo de corrupción:
*Uso del poder
*Desviación de la gestión
*Beneficio particular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unicauca</author>
    <author>Usuario de Windows</author>
  </authors>
  <commentList>
    <comment ref="N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unicauca:</t>
        </r>
        <r>
          <rPr>
            <sz val="9"/>
            <color indexed="81"/>
            <rFont val="Tahoma"/>
            <family val="2"/>
          </rPr>
          <t xml:space="preserve">
unicauca:
1)- Identifique con lluvia de ideas las posibles causas del riesgo.
2)-Determine la causa raíz, efectuando el análisis de los 3 ¿por qué?, puede que encuentre la causa raíz sin responder a todos los ¿por qué?. 
3)-En compañía de conocedores del proceso, puntúe las causas identificadas para determinar las críticas.
</t>
        </r>
      </text>
    </comment>
    <comment ref="O8" authorId="1" shapeId="0" xr:uid="{00000000-0006-0000-0300-000002000000}">
      <text>
        <r>
          <rPr>
            <sz val="9"/>
            <color indexed="81"/>
            <rFont val="Tahoma"/>
            <family val="2"/>
          </rPr>
          <t>1-2: Incide muy poco en la materialización del riesgo.
3-4: Incide poco en la materialización del riesgo.
5-6: Incide medianamente en la materialización del riesgo.
7-8: Incide considerablemente en la materialización del riesgo.
9-10: Incide enormemente en la materialización del riesgo.</t>
        </r>
      </text>
    </comment>
    <comment ref="P8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1-2: Incide muy poco en la materialización del riesgo.
3-4: Incide poco en la materialización del riesgo.
5-6: Incide medianamente en la materialización del riesgo.
7-8: Incide considerablemente en la materialización del riesgo.
9-10: Incide enormemente en la materialización del riesgo.</t>
        </r>
      </text>
    </comment>
    <comment ref="Q8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1-2: Incide muy poco en la materialización del riesgo.
3-4: Incide poco en la materialización del riesgo.
5-6: Incide medianamente en la materialización del riesgo.
7-8: Incide considerablemente en la materialización del riesgo.
9-10: Incide enormemente en la materialización del riesgo.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unicauca</author>
  </authors>
  <commentList>
    <comment ref="C6" authorId="0" shapeId="0" xr:uid="{00000000-0006-0000-0400-000001000000}">
      <text>
        <r>
          <rPr>
            <b/>
            <sz val="9"/>
            <color indexed="81"/>
            <rFont val="Segoe UI Semibold"/>
            <family val="2"/>
          </rPr>
          <t>unicauca:</t>
        </r>
        <r>
          <rPr>
            <sz val="9"/>
            <color indexed="81"/>
            <rFont val="Segoe UI Semibold"/>
            <family val="2"/>
          </rPr>
          <t xml:space="preserve">
Responda en la casilla azul: ¿Qué consecuencias genera el riesgo identificado con su materialización? </t>
        </r>
      </text>
    </comment>
    <comment ref="C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Describa la Consecuencia con mayor impacto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C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¡DILIGENCIE ESTA HOJA SIEMPRE Y CUANDO EL RIESGO NO SE HA MATERIALIZADO!</t>
        </r>
      </text>
    </comment>
    <comment ref="G5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 xml:space="preserve">1-No es posible.
2-No muy posible.
3-Posible.
4-Muy posible.
5-Es casi seguro.
</t>
        </r>
      </text>
    </comment>
    <comment ref="G6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1-No es posible.
2-No muy posible.
3-Posible.
4-Muy posible.
5-Es casi seguro.</t>
        </r>
      </text>
    </comment>
    <comment ref="G7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1: Incide muy poco en la materialización del riesgo.
2: Incide poco en la materialización del riesgo.
3: Incide medianamente en la materialización del riesgo.
4: Incide considerablemente en la materialización del riesgo.
5: Incide enormemente en la materialización del riesgo.</t>
        </r>
      </text>
    </comment>
    <comment ref="G8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1: Incide muy poco en la materialización del riesgo.
2: Incide poco en la materialización del riesgo.
3: Incide medianamente en la materialización del riesgo.
4: Incide considerablemente en la materialización del riesgo.
5: Incide enormemente en la materialización del riesgo.</t>
        </r>
      </text>
    </comment>
    <comment ref="G9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1: Incide muy poco en la materialización del riesgo.
2: Incide poco en la materialización del riesgo.
3: Incide medianamente en la materialización del riesgo.
4: Incide considerablemente en la materialización del riesgo.
5: Incide enormemente en la materialización del riesgo.</t>
        </r>
      </text>
    </comment>
    <comment ref="G10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1-No es posible.
2-No muy posible.
3-Posible.
4-Muy posible.
5-Es casi seguro.</t>
        </r>
      </text>
    </comment>
    <comment ref="G11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>1-No es posible.
2-No muy posible.
3-Posible.
4-Muy posible.
5-Es casi seguro.</t>
        </r>
      </text>
    </comment>
    <comment ref="G12" authorId="0" shapeId="0" xr:uid="{00000000-0006-0000-0500-000009000000}">
      <text>
        <r>
          <rPr>
            <b/>
            <sz val="9"/>
            <color indexed="81"/>
            <rFont val="Tahoma"/>
            <family val="2"/>
          </rPr>
          <t>1: Incide muy poco en la materialización del riesgo.
2: Incide poco en la materialización del riesgo.
3: Incide medianamente en la materialización del riesgo.
4: Incide considerablemente en la materialización del riesgo.
5: Incide enormemente en la materialización del riesgo.</t>
        </r>
      </text>
    </comment>
    <comment ref="G13" authorId="0" shapeId="0" xr:uid="{00000000-0006-0000-0500-00000A000000}">
      <text>
        <r>
          <rPr>
            <b/>
            <sz val="9"/>
            <color indexed="81"/>
            <rFont val="Tahoma"/>
            <family val="2"/>
          </rPr>
          <t>1: Incide muy poco en la materialización del riesgo.
2: Incide poco en la materialización del riesgo.
3: Incide medianamente en la materialización del riesgo.
4: Incide considerablemente en la materialización del riesgo.
5: Incide enormemente en la materialización del riesgo.</t>
        </r>
      </text>
    </comment>
    <comment ref="G14" authorId="0" shapeId="0" xr:uid="{00000000-0006-0000-0500-00000B000000}">
      <text>
        <r>
          <rPr>
            <b/>
            <sz val="9"/>
            <color indexed="81"/>
            <rFont val="Tahoma"/>
            <family val="2"/>
          </rPr>
          <t>1: Incide muy poco en la materialización del riesgo.
2: Incide poco en la materialización del riesgo.
3: Incide medianamente en la materialización del riesgo.
4: Incide considerablemente en la materialización del riesgo.
5: Incide enormemente en la materialización del riesgo.</t>
        </r>
      </text>
    </comment>
    <comment ref="G15" authorId="0" shapeId="0" xr:uid="{00000000-0006-0000-0500-00000C000000}">
      <text>
        <r>
          <rPr>
            <b/>
            <sz val="9"/>
            <color indexed="81"/>
            <rFont val="Tahoma"/>
            <family val="2"/>
          </rPr>
          <t>1-No es posible.
2-No muy posible.
3-Posible.
4-Muy posible.
5-Es casi seguro.</t>
        </r>
      </text>
    </comment>
    <comment ref="G16" authorId="0" shapeId="0" xr:uid="{00000000-0006-0000-0500-00000D000000}">
      <text>
        <r>
          <rPr>
            <b/>
            <sz val="9"/>
            <color indexed="81"/>
            <rFont val="Tahoma"/>
            <family val="2"/>
          </rPr>
          <t>1-No es posible.
2-No muy posible.
3-Posible.
4-Muy posible.
5-Es casi seguro.</t>
        </r>
      </text>
    </comment>
    <comment ref="G17" authorId="0" shapeId="0" xr:uid="{00000000-0006-0000-0500-00000E000000}">
      <text>
        <r>
          <rPr>
            <b/>
            <sz val="9"/>
            <color indexed="81"/>
            <rFont val="Tahoma"/>
            <family val="2"/>
          </rPr>
          <t>1: Incide muy poco en la materialización del riesgo.
2: Incide poco en la materialización del riesgo.
3: Incide medianamente en la materialización del riesgo.
4: Incide considerablemente en la materialización del riesgo.
5: Incide enormemente en la materialización del riesgo.</t>
        </r>
      </text>
    </comment>
    <comment ref="G18" authorId="0" shapeId="0" xr:uid="{00000000-0006-0000-0500-00000F000000}">
      <text>
        <r>
          <rPr>
            <b/>
            <sz val="9"/>
            <color indexed="81"/>
            <rFont val="Tahoma"/>
            <family val="2"/>
          </rPr>
          <t>1: Incide muy poco en la materialización del riesgo.
2: Incide poco en la materialización del riesgo.
3: Incide medianamente en la materialización del riesgo.
4: Incide considerablemente en la materialización del riesgo.
5: Incide enormemente en la materialización del riesgo.</t>
        </r>
      </text>
    </comment>
    <comment ref="G19" authorId="0" shapeId="0" xr:uid="{00000000-0006-0000-0500-000010000000}">
      <text>
        <r>
          <rPr>
            <b/>
            <sz val="9"/>
            <color indexed="81"/>
            <rFont val="Tahoma"/>
            <family val="2"/>
          </rPr>
          <t>1: Incide muy poco en la materialización del riesgo.
2: Incide poco en la materialización del riesgo.
3: Incide medianamente en la materialización del riesgo.
4: Incide considerablemente en la materialización del riesgo.
5: Incide enormemente en la materialización del riesgo.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A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¡DILIGENCIE ESTA HOJA SIEMPRE Y CUANDO EL RIESGO SE HAYA MATERIALIZADO!</t>
        </r>
      </text>
    </comment>
    <comment ref="D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 Muy baja: Se realiza planeación estratégica sin seguimiento a su ejecución 
 Baja:  Se realiza planeación estratégica con seguimiento a su ejecución, sin mejora de controles cuando se detecta incumplimiento y/o fallas
 Media: Se realiza planeación estratégica con seguimiento a su ejecución, con implementación de controles a los incumplimientos y/o fallas
 Alta: Se mide la eficacia de la planeación estratégica con seguimiento a su ejecución, con implementación de controles a los incumplimientos y/o fallas
 Muy alta: Se mide la eficacia y efectividad de la planeación estratégica con seguimiento a su ejecución, con implementación de controles a los incumplimientos y/o fallas</t>
        </r>
      </text>
    </comment>
    <comment ref="D9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 Muy baja: Se realiza seguimiento al talento humano de la dependencia entre 1 y  5 veces por mes, sin actividades de capacitación.
 Baja: Se realiza seguimiento al talento humano de la dependencia entre 6 y 10 veces por mes, sin actividades de adisetramiento.
 Media: Se realiza seguimiento al talento humano de la dependencia entre 1 y 5 veces por mes, acompañado de actividades de capacitación.
 Alta: Se realiza seguimiento al talento humano de la dependencia entre 6 y 10 veces por mes, acompañado de actividades de capacitaciones.
 Muy alta: Se realiza seguimiento permanente a todas las actividades de los ejecutores y capacitación constante en temas relacionados con las funciones del cargo.</t>
        </r>
      </text>
    </comment>
    <comment ref="D10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 Muy baja: la actividad que conlleva el riesgo se ejecuta como máximo 2 veces por año.
 Baja: La actividad que conlleva el riesgo se ejecuta de 3 a 23 veces por año
 Media: La actividad que conlleva el riesgo se ejecuta de 24 a 500 veces por año
 Alta: La actividad que conlleva el riesgo se ejecuta de 501 a 5000 veces por año
 Muy alta: La actividad que conlleva el riesgo se ejecuta más de 5000 veces por año</t>
        </r>
      </text>
    </comment>
    <comment ref="D11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 Muy baja: la actividad que conlleva el riesgo se ejecuta como máximo 2 veces por año.
 Baja: La actividad que conlleva el riesgo se ejecuta de 3 a 23 veces por año
 Media: La actividad que conlleva el riesgo se ejecuta de 24 a 500 veces por año
 Alta: La actividad que conlleva el riesgo se ejecuta de 501 a 5000 veces por año
 Muy alta: La actividad que conlleva el riesgo se ejecuta más de 5000 veces por año</t>
        </r>
      </text>
    </comment>
    <comment ref="D12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 Muy baja: la actividad que conlleva el riesgo se ejecuta como máximo 2 veces por año.
 Baja: La actividad que conlleva el riesgo se ejecuta de 3 a 23 veces por año
 Media: La actividad que conlleva el riesgo se ejecuta de 24 a 500 veces por año
 Alta: La actividad que conlleva el riesgo se ejecuta de 501 a 5000 veces por año
 Muy alta: La actividad que conlleva el riesgo se ejecuta más de 5000 veces por año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E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Diligencie sólo una consecuencia.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C7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Enuncie un control existente que ataca directamente la Causa</t>
        </r>
      </text>
    </comment>
    <comment ref="G7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 xml:space="preserve"> Preventivos: Ejemplo: La autorización de accesos a los sistemas de información, previene que personas no autorizadas ingresen.
 Detectivos: Ejemplo: Los registros de ingreso y salida a las instalaciones pueden detectar al infractor de cierta norma dentro de la institución.
 Estratégicos:  Ejemplo: Políticas, Planes, programas y proyectos. 
 De Gestión: Ejemplos: Indicadores de Gestión, Auditorías, Informes ejecutivos, la creación de organismos para su desarrollo y seguimiento (Comités), contratos específicos, entre otros.
 Operativos: Ejemplo: Procedimientos, manuales, guías, protocolos, instructivos, el manual de funciones y responsabilidades y sus herramientas de aplicación (Listas de verificación, actas, formatos).
 Legales y reglamentarios: Ejemplo: Leyes, Acuerdos y Resoluciones.
</t>
        </r>
      </text>
    </comment>
    <comment ref="H7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 xml:space="preserve">Cargo del servidor público responsable,  en las normas generales puede aplicar 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H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Presione doble click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Recuerde que las acciones de trataemiento a determinar dependeran de: 
Reducir: Para el riesgo residual en todos sus niveles.
Aceptar: Sólo sí el riesgo residual es bajo.
Evitar: Sólo sí el riesgo residual es medio.
Compartir: Sólo sí el riesgo residual es extremo o alto.</t>
        </r>
      </text>
    </comment>
    <comment ref="N5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Recuerde que:
1. El control busca prevenir o detectar las causas generadoras del riesgo.
2. Su redacción inicia con verbo en infinitivo y busca: Verificar, validar, cotejar, comparar, detallar, buscar, evidenciar, entre otros.
3. ¡IMPORTANTE!  El nuevo control NO podrá definirse como aquello que por norma, reglamento, función o directriz corresponde a la institución o al servidor público.</t>
        </r>
      </text>
    </comment>
    <comment ref="O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Recuerde:
1- Indicar cargos y su dependencia de adscripción y NO procesos, nombres de personas o sólo dependencias.
2-Los responsables deben ser: el lider del proceso y el operador o gestor del nuevo control.</t>
        </r>
      </text>
    </comment>
    <comment ref="Q5" authorId="0" shapeId="0" xr:uid="{00000000-0006-0000-0900-000005000000}">
      <text>
        <r>
          <rPr>
            <b/>
            <sz val="9"/>
            <color indexed="81"/>
            <rFont val="Tahoma"/>
            <family val="2"/>
          </rPr>
          <t>Con la evidencia se pretende demostar el ¿cómo se realizó la actividad?, es decir, la descripción.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<sst xmlns="http://schemas.openxmlformats.org/spreadsheetml/2006/main" count="567" uniqueCount="322">
  <si>
    <t xml:space="preserve">PROCESO: </t>
  </si>
  <si>
    <t xml:space="preserve">FACTORES EXTERNOS </t>
  </si>
  <si>
    <t>OPORTUNIDAD</t>
  </si>
  <si>
    <t>AMENAZA</t>
  </si>
  <si>
    <t>FACTORES INTERNOS</t>
  </si>
  <si>
    <t>FORTALEZA</t>
  </si>
  <si>
    <t>DEBILIDAD</t>
  </si>
  <si>
    <t xml:space="preserve">PROCESO </t>
  </si>
  <si>
    <t>Tecnológicos</t>
  </si>
  <si>
    <t>Mecanismos utilizados para entrar en contacto con los usuarios o ciudadanos, canales establecidos para que el mismo se comunique con la entidad.</t>
  </si>
  <si>
    <t>Relación precisa con otros procesos en cuanto a insumos, proveedores, productos, usuarios o clientes.</t>
  </si>
  <si>
    <t>Pertinencia en los procedimientos que desarrollan los procesos.</t>
  </si>
  <si>
    <t>Grado de autoridad y responsabilidad de los funcionarios frente al proceso.</t>
  </si>
  <si>
    <t>EJEMPLOS</t>
  </si>
  <si>
    <t xml:space="preserve">Riesgo </t>
  </si>
  <si>
    <t>No</t>
  </si>
  <si>
    <t>Factor Externo</t>
  </si>
  <si>
    <t>Factor Interno</t>
  </si>
  <si>
    <t>Factor Proceso</t>
  </si>
  <si>
    <t>APLICA</t>
  </si>
  <si>
    <t>Si</t>
  </si>
  <si>
    <t>¿POR QUÉ?</t>
  </si>
  <si>
    <t xml:space="preserve">Tipo Riesgo </t>
  </si>
  <si>
    <t>Estratégicos</t>
  </si>
  <si>
    <t>Estilo de Dirección</t>
  </si>
  <si>
    <t>Financieros</t>
  </si>
  <si>
    <t>Cumplimiento</t>
  </si>
  <si>
    <t>Imagen</t>
  </si>
  <si>
    <t>Corrupción</t>
  </si>
  <si>
    <t>Seguridad Digital</t>
  </si>
  <si>
    <t>Ambientales</t>
  </si>
  <si>
    <t>Descripción</t>
  </si>
  <si>
    <t>CAUSAS CRÍTICAS</t>
  </si>
  <si>
    <t>RIESGO</t>
  </si>
  <si>
    <t xml:space="preserve">AFECTACIÓN </t>
  </si>
  <si>
    <t>PUNTAJE</t>
  </si>
  <si>
    <t>PUNTAJE TOTAL</t>
  </si>
  <si>
    <t>CONSECUENCIAS  REPRESENTATIVAS</t>
  </si>
  <si>
    <t xml:space="preserve">Causas </t>
  </si>
  <si>
    <t>Materializado</t>
  </si>
  <si>
    <t>Consecuencias</t>
  </si>
  <si>
    <t>Procesos</t>
  </si>
  <si>
    <t>Impacto</t>
  </si>
  <si>
    <t>Probabilidad Materializado</t>
  </si>
  <si>
    <t>Probabilidad</t>
  </si>
  <si>
    <t>Riesgo Inherente</t>
  </si>
  <si>
    <t>Riesgo</t>
  </si>
  <si>
    <t xml:space="preserve">Descriptor </t>
  </si>
  <si>
    <t xml:space="preserve">Frecuencia </t>
  </si>
  <si>
    <t>Valor</t>
  </si>
  <si>
    <t>¿Cree posible la materialización del riesgo?</t>
  </si>
  <si>
    <t>¿Qué tan posible cree su materialización?</t>
  </si>
  <si>
    <t>¿Tiene conocimiento sobre la materialización del riesgo en otras instituciones?</t>
  </si>
  <si>
    <t xml:space="preserve">Incidencia en la materialización </t>
  </si>
  <si>
    <t>Servidor 4</t>
  </si>
  <si>
    <t>Servidor 5</t>
  </si>
  <si>
    <t>Bajo</t>
  </si>
  <si>
    <t>Medio</t>
  </si>
  <si>
    <t>Alto</t>
  </si>
  <si>
    <t>Extremo</t>
  </si>
  <si>
    <t>Políticos</t>
  </si>
  <si>
    <t>Legales y reglamentarios</t>
  </si>
  <si>
    <t>Económicos</t>
  </si>
  <si>
    <t>Sociales y Culturales</t>
  </si>
  <si>
    <t>Competitivos</t>
  </si>
  <si>
    <t>Comunicación Externa</t>
  </si>
  <si>
    <t>Cambios de gobierno, políticas públicas, orden público.</t>
  </si>
  <si>
    <t>Leyes y regulaciones del orden nacional.</t>
  </si>
  <si>
    <t>Disminución del Presupuesto, recursos especiales (regalías), sanciones y condenas pecuniarias.</t>
  </si>
  <si>
    <t>Responsabilidad social, zonas marginales, poblaciones vulnerables, estímulos educativos.</t>
  </si>
  <si>
    <t>Conectividad, infraestructura y tecnología de punta, seguridad informática.</t>
  </si>
  <si>
    <t>Catástrofes naturales, desarrollo sostenible, generación residuos.</t>
  </si>
  <si>
    <t>Elementos de atracción a grupos de interés para la generación de valor</t>
  </si>
  <si>
    <t>El cumplimiento de la misión, visión, objetivos y políticas.</t>
  </si>
  <si>
    <t>La toma de decisiones gerenciales y la gestión de la dirección.</t>
  </si>
  <si>
    <t>La operación de los procesos y sus relaciones.</t>
  </si>
  <si>
    <t>La administración de bienes y todas aquellos procesos involucrados con el proceso financiero como presupuesto, tesorería, contabilidad, cartera, central de cuentas, costos, etc.</t>
  </si>
  <si>
    <t>La infraestructura y capacidad tecnológica.</t>
  </si>
  <si>
    <t>Acatamiento de normas, principios, valores y la calidad del servicio, así como procesos contractuales y litigios judiciales.</t>
  </si>
  <si>
    <t>El buen nombre y la confianza en la institución.</t>
  </si>
  <si>
    <t>El interés público y los principios de la función pública.</t>
  </si>
  <si>
    <t>Integridad, confidencialidad y disponibilidad de la información.</t>
  </si>
  <si>
    <t>El medio ambiente, los recursos naturales no renovables.</t>
  </si>
  <si>
    <t>La calidad del servicio misional.</t>
  </si>
  <si>
    <t>Operativos</t>
  </si>
  <si>
    <t>Académicos</t>
  </si>
  <si>
    <t>Reglamentario</t>
  </si>
  <si>
    <t>Talento Humano</t>
  </si>
  <si>
    <t>Infraestructura Física</t>
  </si>
  <si>
    <t>Infraestructura Tecnológica</t>
  </si>
  <si>
    <t>Activos de Seguridad digital</t>
  </si>
  <si>
    <t>Recursos Financieros</t>
  </si>
  <si>
    <t>Comunicación</t>
  </si>
  <si>
    <t>Estilo de dirección, planeación institucional, liderazgo, cumplimiento de objetivos, liderazgo, control social.</t>
  </si>
  <si>
    <t>Regulación integral sobre los aspectos generales que atañen a la Universidad.</t>
  </si>
  <si>
    <t>Competencias, relevo generacional, selección, ética, evaluación del desempeño, salud, seguridad, clima organizacional.</t>
  </si>
  <si>
    <t>Disponibilidad de espacios físicos y equipos para el desarrollo de las operaciones institucionales.</t>
  </si>
  <si>
    <t>Disponibilidad de hardware y software para el desarrollo, producción y mantenimiento de los sistemas de información.</t>
  </si>
  <si>
    <t>Presupuesto de funcionamiento y recursos de inversión.</t>
  </si>
  <si>
    <t>Relación existente entre la caracterización de los procesos y el proceso.</t>
  </si>
  <si>
    <t>Canales de información entre procesos, necesarios para el desarrollo de las operaciones.</t>
  </si>
  <si>
    <t>Todos los elementos que contienen información que se deben proteger para garantizar funcionamiento interno de cada proceso.</t>
  </si>
  <si>
    <t>Diseño del proceso</t>
  </si>
  <si>
    <t>Responsables del proceso</t>
  </si>
  <si>
    <t>Interacciones con otros procesos</t>
  </si>
  <si>
    <t>Procedimientos asociados</t>
  </si>
  <si>
    <t>Comunicación del proceso</t>
  </si>
  <si>
    <t>Activos de seguridad digital del proceso</t>
  </si>
  <si>
    <t>Elementos de la Caracterización del proceso.</t>
  </si>
  <si>
    <t>Efectividad en los flujos de información determinados en la interacción dentro del proceso.</t>
  </si>
  <si>
    <t>Todos los elementos que contienen información que se deben proteger para garantizar el funcionamiento interno del proceso.</t>
  </si>
  <si>
    <t>Otra</t>
  </si>
  <si>
    <t>PUNTAJE 1</t>
  </si>
  <si>
    <t>PUNTAJE 2</t>
  </si>
  <si>
    <t>PUNTAJE 3</t>
  </si>
  <si>
    <t xml:space="preserve">Valoración </t>
  </si>
  <si>
    <t>Riesgo Residual</t>
  </si>
  <si>
    <t>Tratamiento</t>
  </si>
  <si>
    <t>Control</t>
  </si>
  <si>
    <t>Responsable</t>
  </si>
  <si>
    <t>Periodicidad</t>
  </si>
  <si>
    <t>Evidencia</t>
  </si>
  <si>
    <t>Reducir</t>
  </si>
  <si>
    <t>Semestral</t>
  </si>
  <si>
    <t>Preventivo</t>
  </si>
  <si>
    <t>Diario</t>
  </si>
  <si>
    <t>Semanal</t>
  </si>
  <si>
    <t>Detectivo</t>
  </si>
  <si>
    <t>Evitar</t>
  </si>
  <si>
    <t>Mensual</t>
  </si>
  <si>
    <t>Compartir</t>
  </si>
  <si>
    <t>Bimensual</t>
  </si>
  <si>
    <t>Trimestral</t>
  </si>
  <si>
    <t>Cuatrimestral</t>
  </si>
  <si>
    <t>Anual</t>
  </si>
  <si>
    <t>Eventual</t>
  </si>
  <si>
    <t>Permanente</t>
  </si>
  <si>
    <t>Respuesta</t>
  </si>
  <si>
    <t>Ninguna</t>
  </si>
  <si>
    <t>Usuarios</t>
  </si>
  <si>
    <t xml:space="preserve">OBJETIVO DEL PROCESO  O SUBPROCESO:  </t>
  </si>
  <si>
    <t xml:space="preserve">horas </t>
  </si>
  <si>
    <t xml:space="preserve">días </t>
  </si>
  <si>
    <t>semanas</t>
  </si>
  <si>
    <t>meses</t>
  </si>
  <si>
    <t>Incumplimiento de objetivos con afectación a los recursos institucionales</t>
  </si>
  <si>
    <t>Incumplimiento de objetivos institucionales y de gobierno</t>
  </si>
  <si>
    <t>Incumplimiento de los Planes Estratégicos</t>
  </si>
  <si>
    <t>Incumplimiento de los objetivos de los procesos</t>
  </si>
  <si>
    <t>Incumplimiento de los objetivos de los Subprocesos</t>
  </si>
  <si>
    <t>Reproceso de procedimientos</t>
  </si>
  <si>
    <t>Daños en los equipos de apoyo, redes y sistemas electrónicos y digitales</t>
  </si>
  <si>
    <t>Daños ambientales</t>
  </si>
  <si>
    <t>Pérdida de información</t>
  </si>
  <si>
    <t>Pérdidas económicas por la interrupción del servicio</t>
  </si>
  <si>
    <t>Parálisis de la operación institucional</t>
  </si>
  <si>
    <t xml:space="preserve">Procesos Disciplinarios </t>
  </si>
  <si>
    <t xml:space="preserve">Procesos Fiscales </t>
  </si>
  <si>
    <t>Procesos Sancionatorios</t>
  </si>
  <si>
    <t>Procesos Penales</t>
  </si>
  <si>
    <t>Demandas Civiles y Administrativas</t>
  </si>
  <si>
    <t>Pérdida de credibilidad:</t>
  </si>
  <si>
    <t>En el grupo de funcionarios de la dependencia</t>
  </si>
  <si>
    <t xml:space="preserve">Regional </t>
  </si>
  <si>
    <t>Nacional</t>
  </si>
  <si>
    <t>Reclamos o quejas por corrupción</t>
  </si>
  <si>
    <t>Sanción por parte del ente de control u otro ente regulador</t>
  </si>
  <si>
    <t>Intervención por parte de un ente de control u otro ente regulador</t>
  </si>
  <si>
    <t>Inoportunidad en la información</t>
  </si>
  <si>
    <t>Pérdida de información:</t>
  </si>
  <si>
    <t>Que puede ser recuperada parcialmente</t>
  </si>
  <si>
    <t>Que no se puede recuperar</t>
  </si>
  <si>
    <t>Clasificada, esencial y/o crítica que puede ser recuperada de forma parcial</t>
  </si>
  <si>
    <t>Clasificada, esencial y/o crítica que no puede recuperarse</t>
  </si>
  <si>
    <t>Leve, requiere semanas para su recuperación</t>
  </si>
  <si>
    <t>Importante, requiere meses para su recuperación</t>
  </si>
  <si>
    <t>Muy leve, requiere días para su recuperación</t>
  </si>
  <si>
    <t>Grave, requiere años para su recuperación</t>
  </si>
  <si>
    <t>Muy grave, requiere decadas para su recuperación</t>
  </si>
  <si>
    <t>Afectación del medio ambiente:</t>
  </si>
  <si>
    <t>Detrimento de la calidad del servicio educativo</t>
  </si>
  <si>
    <t>Pérdida de cobertura de los servicios misionales y de bienestar</t>
  </si>
  <si>
    <t xml:space="preserve">Deserción estudiantil </t>
  </si>
  <si>
    <t>Baja competitividad de los egresados</t>
  </si>
  <si>
    <t>Investigaciones sin resultados</t>
  </si>
  <si>
    <t>Presupuestal</t>
  </si>
  <si>
    <t>Tecnológica</t>
  </si>
  <si>
    <t>Ambiental</t>
  </si>
  <si>
    <t>Misional</t>
  </si>
  <si>
    <t>Interrupción de las operaciones y servicios por:</t>
  </si>
  <si>
    <t>Estratégica</t>
  </si>
  <si>
    <t>Operacional</t>
  </si>
  <si>
    <t xml:space="preserve">Eficacia </t>
  </si>
  <si>
    <t>Eficiencia</t>
  </si>
  <si>
    <t>Efectividad</t>
  </si>
  <si>
    <t>CAUSAS</t>
  </si>
  <si>
    <t>¿Por qué?</t>
  </si>
  <si>
    <t>En el sector al que pertenece</t>
  </si>
  <si>
    <t>En el Proceso</t>
  </si>
  <si>
    <t>Servidor</t>
  </si>
  <si>
    <t>Puntaje1</t>
  </si>
  <si>
    <t>Puntaje 2</t>
  </si>
  <si>
    <t>Puntaje 3</t>
  </si>
  <si>
    <t>N.A</t>
  </si>
  <si>
    <t>Control Existente</t>
  </si>
  <si>
    <t>Responsables</t>
  </si>
  <si>
    <t>EJEMPLOS DE CAUSAS</t>
  </si>
  <si>
    <t>Deficiencias de información o complejidad de los procedimientos</t>
  </si>
  <si>
    <t>Manipulación de decisiones o decisiones por encima de los conceptos técnicos</t>
  </si>
  <si>
    <t>Excesiva reserva de la información sobre trámites y procedimientos</t>
  </si>
  <si>
    <t>Actores internos o externos de presión a las decisiones institucionales.</t>
  </si>
  <si>
    <t>Consecuencia</t>
  </si>
  <si>
    <t>Relación con el objetivo</t>
  </si>
  <si>
    <t>CAUSA</t>
  </si>
  <si>
    <t xml:space="preserve"> CONSECUENCIAS</t>
  </si>
  <si>
    <t xml:space="preserve"> RIESGO NO MATERIALIZADO</t>
  </si>
  <si>
    <t>RIESGO RINHERENTE</t>
  </si>
  <si>
    <t>RIESGO RESIDUAL</t>
  </si>
  <si>
    <t>VALORACIÓN</t>
  </si>
  <si>
    <t>Tipo</t>
  </si>
  <si>
    <t xml:space="preserve">Detectivo </t>
  </si>
  <si>
    <t>Estratégico</t>
  </si>
  <si>
    <t>De Gestión</t>
  </si>
  <si>
    <t>Legales</t>
  </si>
  <si>
    <t>Periodicidad de seguimiento</t>
  </si>
  <si>
    <t>Periodicidad de ejecución</t>
  </si>
  <si>
    <t>Capacitaciones</t>
  </si>
  <si>
    <t xml:space="preserve">Publicaciones </t>
  </si>
  <si>
    <t>Socializaciones</t>
  </si>
  <si>
    <t>N/A</t>
  </si>
  <si>
    <t>Aplica</t>
  </si>
  <si>
    <t>Asumir</t>
  </si>
  <si>
    <t>Difusión del control</t>
  </si>
  <si>
    <t>Puntaje</t>
  </si>
  <si>
    <t>Operativo</t>
  </si>
  <si>
    <t>Legal</t>
  </si>
  <si>
    <t>Descripción de la mayor consecuecia</t>
  </si>
  <si>
    <t>SUMATORIA</t>
  </si>
  <si>
    <t>Falta de procedimientos</t>
  </si>
  <si>
    <t>Controles deficientes en recaudos o aplicación de dineros públicos.</t>
  </si>
  <si>
    <t xml:space="preserve">Manejo indebido de información privilegiada </t>
  </si>
  <si>
    <t xml:space="preserve">Escala salarial por debajo del promedio de otras instituciones. </t>
  </si>
  <si>
    <t xml:space="preserve">Manejo de turnos de manera discrecional </t>
  </si>
  <si>
    <t>Exceso de actividades y de funcionarios que intervienen en la relación con el ciudadano.</t>
  </si>
  <si>
    <t>Mecanismos deficientes de registros de los documentos aportados para un trámite o procedimiento.</t>
  </si>
  <si>
    <t xml:space="preserve">Falta de capacitaciones, inducciones y reinducciones. </t>
  </si>
  <si>
    <t>No existen mecanismos documentados para verificar los requisitos acreditados para un procedimiento o un trámite.</t>
  </si>
  <si>
    <t>Relaciones de amistad de entre usuarios y ejecutores de trámites y procedimientos.</t>
  </si>
  <si>
    <t xml:space="preserve">Mecanismos incipientes de monitoreo a los trámites y procedimientos. </t>
  </si>
  <si>
    <t>Autonomía profesional para el análisis de requisitos</t>
  </si>
  <si>
    <t>Ausencia de mecanismos sobre la discrecionalidad de quien tiene a cargo un trámite o procedimiento.</t>
  </si>
  <si>
    <t>Inexisten de banco de conceptos técnico – jurídicos que frenen la interpretación subjetiva de las normas o reglamentos</t>
  </si>
  <si>
    <t>Falta de gestión de los líderes de los procesos que coordinan.</t>
  </si>
  <si>
    <t>Los servidores desconocen los procedimientos que ejecutan.</t>
  </si>
  <si>
    <t>Los servidores intervienen en procedimientos o trámites ajenos a su competencia funcional.</t>
  </si>
  <si>
    <t>Trámites y procedimientos ejecutados manualmente.</t>
  </si>
  <si>
    <t>Fallas en la cultura de la integridad y la probidad.</t>
  </si>
  <si>
    <t xml:space="preserve">Asignación de funciones de naturaleza permanente a personal con vinculación transitoria. </t>
  </si>
  <si>
    <t xml:space="preserve">Caídas de redes, aplicaciones y/o errores en los softwares </t>
  </si>
  <si>
    <t xml:space="preserve">Desastres naturales como derrumbes, incendios e inundaciones </t>
  </si>
  <si>
    <t xml:space="preserve">Suplantación de identidad </t>
  </si>
  <si>
    <t>Hurtos y atentados contra el orden público</t>
  </si>
  <si>
    <t>Actividad</t>
  </si>
  <si>
    <t>Actividades del proceso que tengan relación directa con lo jurídico y administrativo</t>
  </si>
  <si>
    <t>Planeación, ejecución y seguimiento a las actividades presupuestales, de contabilidad y cartera propias del proceso y dependencia</t>
  </si>
  <si>
    <t>Ejecución de aplicativos y tecnología interna y externa para el funcionamiento del proceso y dependencias</t>
  </si>
  <si>
    <t>Frecuencia</t>
  </si>
  <si>
    <t>Muy baja</t>
  </si>
  <si>
    <t xml:space="preserve">Media </t>
  </si>
  <si>
    <t>Alta</t>
  </si>
  <si>
    <t>Baja</t>
  </si>
  <si>
    <t>Muy alta</t>
  </si>
  <si>
    <t>%</t>
  </si>
  <si>
    <t>Rara vez</t>
  </si>
  <si>
    <t>Improbable</t>
  </si>
  <si>
    <t>Posible</t>
  </si>
  <si>
    <t>Probable</t>
  </si>
  <si>
    <t>Casi Seguro</t>
  </si>
  <si>
    <t>Nivel de probabilidad</t>
  </si>
  <si>
    <t>Probabilidad de ocurrencia</t>
  </si>
  <si>
    <t>% Total</t>
  </si>
  <si>
    <t>Entre 10 y 50 SMLMV</t>
  </si>
  <si>
    <t>Entre 50 y 100 SMLMV</t>
  </si>
  <si>
    <t>Entre 100 y 500 SMLMV</t>
  </si>
  <si>
    <t>Mayor a 500 SMLMV</t>
  </si>
  <si>
    <t>Afectación menor a 10 SMLMV</t>
  </si>
  <si>
    <t>Valoración del control</t>
  </si>
  <si>
    <t>PROBABILIDAD</t>
  </si>
  <si>
    <t>No se realiza</t>
  </si>
  <si>
    <t>Categorización</t>
  </si>
  <si>
    <t xml:space="preserve">Ejecución y administración de procesos </t>
  </si>
  <si>
    <t xml:space="preserve">Pérdidas derivadas de errores en la ejecución y administración de procesos. </t>
  </si>
  <si>
    <t xml:space="preserve">Fraude externo </t>
  </si>
  <si>
    <t xml:space="preserve">Pérdida derivada de actos de fraude por personas ajenas a la organización (no participa personal de la entidad). </t>
  </si>
  <si>
    <t xml:space="preserve">Fraude interno </t>
  </si>
  <si>
    <t xml:space="preserve">Pérdida debido a actos de fraude, actuaciones irregulares, comisión de hechos delictivos abuso de confianza, apropiación indebida, incumplimiento de regulaciones legales o internas de la entidad en las cuales está involucrado por lo menos 1 participante interno de la organización, son realizadas de forma intencional y/o con ánimo de lucro para sí mismo o para terceros. </t>
  </si>
  <si>
    <t xml:space="preserve">Fallas tecnológicas </t>
  </si>
  <si>
    <t xml:space="preserve">Errores en hardware, software, telecomunicaciones, interrupción de servicios básicos. </t>
  </si>
  <si>
    <t xml:space="preserve">Relaciones laborales </t>
  </si>
  <si>
    <t xml:space="preserve">Pérdidas que surgen de acciones contrarias a las leyes o acuerdos de empleo, salud o seguridad, del pago de demandas por daños personales o de discriminación </t>
  </si>
  <si>
    <t xml:space="preserve">Usuarios, productos y prácticas </t>
  </si>
  <si>
    <t xml:space="preserve">Fallas negligentes o involuntarias de las obligaciones frente a los usuarios y que impiden satisfacer una obligación profesional frente a éstos. </t>
  </si>
  <si>
    <t xml:space="preserve">Daños a activos fijos/ eventos externos </t>
  </si>
  <si>
    <t xml:space="preserve">Pérdida por daños o extravíos de los activos fijos por desastres naturales u otros riesgos/eventos externos como atentados, vandalismo, orden público. </t>
  </si>
  <si>
    <t>Planeación estratégica del proceso y dependencia (Elaboración de planes programas y proyectos)</t>
  </si>
  <si>
    <t xml:space="preserve">Descripción </t>
  </si>
  <si>
    <t>Refiere a activides de planeación anual  relacionadas con su proceso, subproceso o dependencia.</t>
  </si>
  <si>
    <r>
      <t xml:space="preserve">Se relaciona con la ejecución de procedimientos relacionados con la contratación de todo tipo, trámite de pagos, manejo y custodia de bienes y en general todo proceso de apoyo </t>
    </r>
    <r>
      <rPr>
        <b/>
        <sz val="9"/>
        <color theme="1"/>
        <rFont val="Arial"/>
        <family val="2"/>
      </rPr>
      <t>que tengan relación con el riesgo.</t>
    </r>
  </si>
  <si>
    <r>
      <t xml:space="preserve">Se relaciona con las actividades presupuestales y contables permanentes que desarrolla un proceso o dependecia </t>
    </r>
    <r>
      <rPr>
        <b/>
        <sz val="9"/>
        <color theme="1"/>
        <rFont val="Arial"/>
        <family val="2"/>
      </rPr>
      <t>que tengan relación con el riesgo.</t>
    </r>
  </si>
  <si>
    <r>
      <t xml:space="preserve">Refiere a la frecuencia con la que el proceso o  la dependencia ejecutan sistemas de información o aplicativos internos y extrenos </t>
    </r>
    <r>
      <rPr>
        <b/>
        <sz val="9"/>
        <color theme="1"/>
        <rFont val="Arial"/>
        <family val="2"/>
      </rPr>
      <t>que tengan relación con el riesgo.</t>
    </r>
  </si>
  <si>
    <t>Alude a los seguimientos periódicos realizados por el jefe de la dependencia a los ejecutores y colaboradores y capcacitaciones en el desempeño de las funciones propias del cargo.</t>
  </si>
  <si>
    <t>Versión: 3</t>
  </si>
  <si>
    <t>Proceso Estratégico
Gestión de la Planeación y Desarrollo Institucional
Matriz de Gestión del Riesgos</t>
  </si>
  <si>
    <t>Código: PE-GE-2.4-FOR 59</t>
  </si>
  <si>
    <t>Fecha de Actualización: 16-02-2022</t>
  </si>
  <si>
    <t>Actividades de seguimiento y capacitación del talento humano del proceso y dependencia</t>
  </si>
  <si>
    <t>Ejecución por sistemas digitales</t>
  </si>
  <si>
    <t>Se cumple o se ejecuta</t>
  </si>
  <si>
    <t>Versión: 4</t>
  </si>
  <si>
    <t>Fecha de Actualización: 15-09-2025</t>
  </si>
  <si>
    <t>Proceso Estratégico
Gestión de la Planeación y Desarrollo Institucional
Matriz de Gestión del Riesgo</t>
  </si>
  <si>
    <t xml:space="preserve">Proceso Estratégico
Gestión de la Planeación y Desarrollo Institucional
Matriz de Gestión del Riesgo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</si>
</sst>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9"/>
      <color indexed="81"/>
      <name val="Segoe UI Semibold"/>
      <family val="2"/>
    </font>
    <font>
      <b/>
      <sz val="9"/>
      <color indexed="81"/>
      <name val="Segoe UI Semibold"/>
      <family val="2"/>
    </font>
    <font>
      <sz val="11"/>
      <color theme="0"/>
      <name val="Arial"/>
      <family val="2"/>
    </font>
    <font>
      <sz val="10"/>
      <color theme="1"/>
      <name val="Calibri"/>
      <family val="2"/>
      <scheme val="minor"/>
    </font>
    <font>
      <sz val="14"/>
      <color rgb="FF000080"/>
      <name val="Arial"/>
      <family val="2"/>
    </font>
    <font>
      <sz val="12"/>
      <color rgb="FF000080"/>
      <name val="Arial"/>
      <family val="2"/>
    </font>
    <font>
      <sz val="10"/>
      <color rgb="FF333399"/>
      <name val="Arial"/>
      <family val="2"/>
    </font>
    <font>
      <sz val="10"/>
      <color rgb="FF00008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38EF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3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4A3FB"/>
        <bgColor indexed="64"/>
      </patternFill>
    </fill>
    <fill>
      <patternFill patternType="solid">
        <fgColor theme="0"/>
        <bgColor rgb="FFFFFF00"/>
      </patternFill>
    </fill>
  </fills>
  <borders count="15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9" tint="0.39997558519241921"/>
      </bottom>
      <diagonal/>
    </border>
    <border>
      <left/>
      <right/>
      <top style="medium">
        <color indexed="64"/>
      </top>
      <bottom style="medium">
        <color theme="9" tint="0.39997558519241921"/>
      </bottom>
      <diagonal/>
    </border>
    <border>
      <left/>
      <right style="medium">
        <color indexed="64"/>
      </right>
      <top style="medium">
        <color indexed="64"/>
      </top>
      <bottom style="medium">
        <color theme="9" tint="0.39997558519241921"/>
      </bottom>
      <diagonal/>
    </border>
    <border>
      <left style="medium">
        <color indexed="64"/>
      </left>
      <right style="medium">
        <color theme="9" tint="0.39997558519241921"/>
      </right>
      <top style="medium">
        <color theme="9" tint="0.3999755851924192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medium">
        <color theme="2" tint="-0.249977111117893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theme="2" tint="-0.249977111117893"/>
      </right>
      <top style="medium">
        <color theme="2" tint="-0.249977111117893"/>
      </top>
      <bottom style="thin">
        <color auto="1"/>
      </bottom>
      <diagonal/>
    </border>
    <border>
      <left style="thin">
        <color indexed="64"/>
      </left>
      <right style="medium">
        <color theme="2" tint="-0.249977111117893"/>
      </right>
      <top style="thin">
        <color indexed="64"/>
      </top>
      <bottom/>
      <diagonal/>
    </border>
    <border>
      <left style="thin">
        <color indexed="64"/>
      </left>
      <right/>
      <top style="medium">
        <color theme="2" tint="-0.249977111117893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theme="2" tint="-0.249977111117893"/>
      </right>
      <top style="medium">
        <color theme="2" tint="-0.249977111117893"/>
      </top>
      <bottom style="thin">
        <color auto="1"/>
      </bottom>
      <diagonal/>
    </border>
    <border>
      <left/>
      <right style="medium">
        <color theme="2" tint="-0.249977111117893"/>
      </right>
      <top style="thin">
        <color indexed="64"/>
      </top>
      <bottom style="thin">
        <color indexed="64"/>
      </bottom>
      <diagonal/>
    </border>
    <border>
      <left style="medium">
        <color theme="2" tint="-0.249977111117893"/>
      </left>
      <right style="medium">
        <color theme="2" tint="-0.249977111117893"/>
      </right>
      <top style="thin">
        <color indexed="64"/>
      </top>
      <bottom style="medium">
        <color theme="2" tint="-0.249977111117893"/>
      </bottom>
      <diagonal/>
    </border>
    <border>
      <left style="medium">
        <color theme="2" tint="-0.249977111117893"/>
      </left>
      <right style="medium">
        <color theme="2" tint="-0.249977111117893"/>
      </right>
      <top style="thin">
        <color indexed="64"/>
      </top>
      <bottom style="thin">
        <color indexed="64"/>
      </bottom>
      <diagonal/>
    </border>
    <border>
      <left style="medium">
        <color theme="2" tint="-0.249977111117893"/>
      </left>
      <right/>
      <top style="thin">
        <color indexed="64"/>
      </top>
      <bottom style="thin">
        <color indexed="64"/>
      </bottom>
      <diagonal/>
    </border>
    <border>
      <left style="medium">
        <color theme="2" tint="-0.249977111117893"/>
      </left>
      <right/>
      <top style="thin">
        <color indexed="64"/>
      </top>
      <bottom/>
      <diagonal/>
    </border>
    <border>
      <left style="medium">
        <color theme="2" tint="-0.249977111117893"/>
      </left>
      <right/>
      <top style="medium">
        <color theme="2" tint="-0.249977111117893"/>
      </top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auto="1"/>
      </left>
      <right/>
      <top style="thin">
        <color auto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/>
      <bottom/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thin">
        <color theme="4" tint="-0.249977111117893"/>
      </right>
      <top style="medium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4" tint="-0.249977111117893"/>
      </top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 tint="-0.249977111117893"/>
      </left>
      <right/>
      <top/>
      <bottom style="thin">
        <color indexed="64"/>
      </bottom>
      <diagonal/>
    </border>
    <border>
      <left/>
      <right style="thin">
        <color theme="4" tint="-0.249977111117893"/>
      </right>
      <top/>
      <bottom style="thin">
        <color indexed="64"/>
      </bottom>
      <diagonal/>
    </border>
    <border>
      <left style="thin">
        <color theme="4" tint="-0.249977111117893"/>
      </left>
      <right/>
      <top/>
      <bottom style="thin">
        <color indexed="64"/>
      </bottom>
      <diagonal/>
    </border>
    <border>
      <left/>
      <right/>
      <top/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medium">
        <color theme="4"/>
      </left>
      <right style="thin">
        <color theme="4" tint="-0.249977111117893"/>
      </right>
      <top style="medium">
        <color theme="4"/>
      </top>
      <bottom style="medium">
        <color theme="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theme="4"/>
      </top>
      <bottom style="medium">
        <color theme="4"/>
      </bottom>
      <diagonal/>
    </border>
    <border>
      <left style="thin">
        <color theme="4" tint="-0.249977111117893"/>
      </left>
      <right/>
      <top style="medium">
        <color theme="4"/>
      </top>
      <bottom style="medium">
        <color theme="4"/>
      </bottom>
      <diagonal/>
    </border>
    <border>
      <left style="thin">
        <color theme="4" tint="-0.249977111117893"/>
      </left>
      <right/>
      <top/>
      <bottom style="medium">
        <color theme="4"/>
      </bottom>
      <diagonal/>
    </border>
    <border>
      <left style="medium">
        <color theme="4"/>
      </left>
      <right style="thin">
        <color theme="4" tint="-0.249977111117893"/>
      </right>
      <top style="medium">
        <color theme="4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 style="medium">
        <color theme="4"/>
      </left>
      <right style="thin">
        <color theme="4" tint="-0.249977111117893"/>
      </right>
      <top style="thin">
        <color theme="4" tint="-0.249977111117893"/>
      </top>
      <bottom/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</cellStyleXfs>
  <cellXfs count="377">
    <xf numFmtId="0" fontId="0" fillId="0" borderId="0" xfId="0"/>
    <xf numFmtId="0" fontId="4" fillId="0" borderId="3" xfId="1" applyBorder="1" applyAlignment="1" applyProtection="1">
      <alignment horizontal="center" vertical="center" wrapText="1"/>
      <protection locked="0"/>
    </xf>
    <xf numFmtId="0" fontId="7" fillId="0" borderId="3" xfId="1" applyFont="1" applyBorder="1" applyAlignment="1" applyProtection="1">
      <alignment horizontal="center" vertical="center" wrapText="1"/>
      <protection locked="0"/>
    </xf>
    <xf numFmtId="0" fontId="4" fillId="2" borderId="3" xfId="1" applyFill="1" applyBorder="1" applyAlignment="1" applyProtection="1">
      <alignment horizontal="justify" vertical="center" wrapText="1"/>
      <protection locked="0"/>
    </xf>
    <xf numFmtId="0" fontId="7" fillId="0" borderId="3" xfId="1" applyFont="1" applyBorder="1" applyAlignment="1" applyProtection="1">
      <alignment horizontal="justify" vertical="top" wrapText="1"/>
      <protection locked="0"/>
    </xf>
    <xf numFmtId="0" fontId="7" fillId="0" borderId="3" xfId="1" applyFont="1" applyBorder="1" applyAlignment="1" applyProtection="1">
      <alignment horizontal="center" vertical="top" wrapText="1"/>
      <protection locked="0"/>
    </xf>
    <xf numFmtId="0" fontId="4" fillId="3" borderId="1" xfId="1" applyFill="1" applyBorder="1" applyAlignment="1" applyProtection="1">
      <alignment horizontal="justify" vertical="center" wrapText="1"/>
      <protection locked="0"/>
    </xf>
    <xf numFmtId="0" fontId="4" fillId="3" borderId="2" xfId="1" applyFill="1" applyBorder="1" applyAlignment="1" applyProtection="1">
      <alignment horizontal="justify" vertical="center" wrapText="1"/>
      <protection locked="0"/>
    </xf>
    <xf numFmtId="0" fontId="4" fillId="3" borderId="4" xfId="1" applyFill="1" applyBorder="1" applyAlignment="1" applyProtection="1">
      <alignment horizontal="justify" vertical="center" wrapText="1"/>
      <protection locked="0"/>
    </xf>
    <xf numFmtId="0" fontId="10" fillId="4" borderId="5" xfId="0" applyFont="1" applyFill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10" fillId="4" borderId="7" xfId="0" applyFont="1" applyFill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4" fillId="0" borderId="3" xfId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7" fillId="0" borderId="3" xfId="1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0" fillId="3" borderId="0" xfId="0" applyFill="1" applyAlignment="1" applyProtection="1">
      <alignment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1" fontId="13" fillId="0" borderId="5" xfId="0" applyNumberFormat="1" applyFont="1" applyBorder="1" applyAlignment="1" applyProtection="1">
      <alignment horizontal="center" vertical="center" wrapText="1"/>
      <protection locked="0"/>
    </xf>
    <xf numFmtId="1" fontId="13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7" borderId="0" xfId="0" applyFont="1" applyFill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0" fontId="13" fillId="9" borderId="0" xfId="0" applyFont="1" applyFill="1" applyAlignment="1">
      <alignment horizontal="center" vertical="center" wrapText="1"/>
    </xf>
    <xf numFmtId="0" fontId="13" fillId="10" borderId="0" xfId="0" applyFont="1" applyFill="1" applyAlignment="1">
      <alignment horizontal="center" vertical="center" wrapText="1"/>
    </xf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2" fillId="8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1" fontId="0" fillId="8" borderId="3" xfId="0" applyNumberFormat="1" applyFill="1" applyBorder="1"/>
    <xf numFmtId="0" fontId="2" fillId="10" borderId="5" xfId="0" applyFont="1" applyFill="1" applyBorder="1" applyAlignment="1">
      <alignment horizontal="center" vertical="center" wrapText="1"/>
    </xf>
    <xf numFmtId="1" fontId="0" fillId="7" borderId="3" xfId="0" applyNumberFormat="1" applyFill="1" applyBorder="1"/>
    <xf numFmtId="0" fontId="2" fillId="9" borderId="5" xfId="0" applyFont="1" applyFill="1" applyBorder="1" applyAlignment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4" fillId="3" borderId="2" xfId="1" applyFill="1" applyBorder="1" applyAlignment="1">
      <alignment horizontal="justify" vertical="center" wrapText="1"/>
    </xf>
    <xf numFmtId="0" fontId="0" fillId="3" borderId="0" xfId="0" applyFill="1" applyAlignment="1">
      <alignment wrapText="1"/>
    </xf>
    <xf numFmtId="0" fontId="10" fillId="0" borderId="0" xfId="0" applyFont="1" applyAlignment="1">
      <alignment wrapText="1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" fillId="0" borderId="0" xfId="3"/>
    <xf numFmtId="0" fontId="12" fillId="0" borderId="7" xfId="0" applyFont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1" fontId="13" fillId="0" borderId="16" xfId="0" applyNumberFormat="1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1" fontId="13" fillId="0" borderId="26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center" wrapText="1"/>
    </xf>
    <xf numFmtId="0" fontId="10" fillId="0" borderId="3" xfId="0" applyFont="1" applyBorder="1" applyAlignment="1" applyProtection="1">
      <alignment horizontal="justify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>
      <alignment horizontal="center" vertical="center" wrapText="1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horizontal="justify" vertical="center" wrapText="1"/>
      <protection locked="0"/>
    </xf>
    <xf numFmtId="0" fontId="10" fillId="0" borderId="29" xfId="0" applyFont="1" applyBorder="1" applyAlignment="1">
      <alignment horizontal="center" vertical="center" wrapText="1"/>
    </xf>
    <xf numFmtId="0" fontId="10" fillId="0" borderId="24" xfId="0" applyFont="1" applyBorder="1" applyAlignment="1" applyProtection="1">
      <alignment horizontal="justify" vertical="center" wrapText="1"/>
      <protection locked="0"/>
    </xf>
    <xf numFmtId="0" fontId="10" fillId="0" borderId="25" xfId="0" applyFont="1" applyBorder="1" applyAlignment="1" applyProtection="1">
      <alignment horizontal="justify" vertical="center" wrapText="1"/>
      <protection locked="0"/>
    </xf>
    <xf numFmtId="0" fontId="10" fillId="0" borderId="26" xfId="0" applyFont="1" applyBorder="1" applyAlignment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5" fillId="12" borderId="3" xfId="2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5" fillId="12" borderId="1" xfId="2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41" xfId="0" applyFont="1" applyBorder="1" applyAlignment="1" applyProtection="1">
      <alignment horizontal="center" vertical="center" wrapText="1"/>
      <protection locked="0"/>
    </xf>
    <xf numFmtId="0" fontId="10" fillId="14" borderId="43" xfId="0" applyFont="1" applyFill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16" borderId="22" xfId="0" applyFont="1" applyFill="1" applyBorder="1" applyAlignment="1">
      <alignment horizontal="center" vertical="center" wrapText="1"/>
    </xf>
    <xf numFmtId="0" fontId="10" fillId="16" borderId="47" xfId="0" applyFont="1" applyFill="1" applyBorder="1" applyAlignment="1">
      <alignment horizontal="center" vertical="center" wrapText="1"/>
    </xf>
    <xf numFmtId="0" fontId="10" fillId="16" borderId="51" xfId="0" applyFont="1" applyFill="1" applyBorder="1" applyAlignment="1">
      <alignment horizontal="center" vertical="center" wrapText="1"/>
    </xf>
    <xf numFmtId="0" fontId="10" fillId="17" borderId="30" xfId="0" applyFont="1" applyFill="1" applyBorder="1" applyAlignment="1">
      <alignment horizontal="center" vertical="center" wrapText="1"/>
    </xf>
    <xf numFmtId="0" fontId="10" fillId="17" borderId="10" xfId="0" applyFont="1" applyFill="1" applyBorder="1" applyAlignment="1">
      <alignment horizontal="center" vertical="center" wrapText="1"/>
    </xf>
    <xf numFmtId="0" fontId="10" fillId="17" borderId="31" xfId="0" applyFont="1" applyFill="1" applyBorder="1" applyAlignment="1">
      <alignment horizontal="center" vertical="center" wrapText="1"/>
    </xf>
    <xf numFmtId="0" fontId="10" fillId="17" borderId="36" xfId="0" applyFont="1" applyFill="1" applyBorder="1" applyAlignment="1">
      <alignment horizontal="center" vertical="center" wrapText="1"/>
    </xf>
    <xf numFmtId="0" fontId="10" fillId="17" borderId="32" xfId="0" applyFont="1" applyFill="1" applyBorder="1" applyAlignment="1">
      <alignment horizontal="center" vertical="center" wrapText="1"/>
    </xf>
    <xf numFmtId="0" fontId="10" fillId="17" borderId="33" xfId="0" applyFont="1" applyFill="1" applyBorder="1" applyAlignment="1">
      <alignment horizontal="center" vertical="center" wrapText="1"/>
    </xf>
    <xf numFmtId="0" fontId="10" fillId="17" borderId="38" xfId="0" applyFont="1" applyFill="1" applyBorder="1" applyAlignment="1">
      <alignment horizontal="center" vertical="center" wrapText="1"/>
    </xf>
    <xf numFmtId="0" fontId="10" fillId="17" borderId="42" xfId="0" applyFont="1" applyFill="1" applyBorder="1" applyAlignment="1">
      <alignment horizontal="center" vertical="center" wrapText="1"/>
    </xf>
    <xf numFmtId="0" fontId="10" fillId="5" borderId="39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16" borderId="3" xfId="0" applyFont="1" applyFill="1" applyBorder="1" applyAlignment="1" applyProtection="1">
      <alignment horizontal="center" vertical="center" wrapText="1"/>
      <protection locked="0"/>
    </xf>
    <xf numFmtId="0" fontId="10" fillId="16" borderId="1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>
      <alignment horizontal="center" wrapText="1"/>
    </xf>
    <xf numFmtId="0" fontId="10" fillId="0" borderId="70" xfId="0" applyFont="1" applyBorder="1" applyAlignment="1">
      <alignment horizontal="center" vertical="center" wrapText="1"/>
    </xf>
    <xf numFmtId="0" fontId="10" fillId="16" borderId="70" xfId="0" applyFont="1" applyFill="1" applyBorder="1" applyAlignment="1" applyProtection="1">
      <alignment horizontal="center" vertical="center" wrapText="1"/>
      <protection locked="0"/>
    </xf>
    <xf numFmtId="0" fontId="10" fillId="17" borderId="3" xfId="0" applyFont="1" applyFill="1" applyBorder="1" applyAlignment="1" applyProtection="1">
      <alignment horizontal="center" vertical="center" wrapText="1"/>
      <protection locked="0"/>
    </xf>
    <xf numFmtId="0" fontId="12" fillId="17" borderId="3" xfId="0" applyFont="1" applyFill="1" applyBorder="1" applyAlignment="1" applyProtection="1">
      <alignment horizontal="center" vertical="center" wrapText="1"/>
      <protection locked="0"/>
    </xf>
    <xf numFmtId="1" fontId="13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8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3" fillId="17" borderId="20" xfId="0" applyFont="1" applyFill="1" applyBorder="1" applyAlignment="1">
      <alignment horizontal="center" vertical="center" wrapText="1"/>
    </xf>
    <xf numFmtId="0" fontId="10" fillId="17" borderId="79" xfId="0" applyFont="1" applyFill="1" applyBorder="1" applyAlignment="1">
      <alignment horizontal="center" vertical="center" wrapText="1"/>
    </xf>
    <xf numFmtId="0" fontId="12" fillId="17" borderId="78" xfId="0" applyFont="1" applyFill="1" applyBorder="1" applyAlignment="1">
      <alignment horizontal="center" vertical="center" wrapText="1"/>
    </xf>
    <xf numFmtId="0" fontId="12" fillId="16" borderId="78" xfId="0" applyFont="1" applyFill="1" applyBorder="1" applyAlignment="1">
      <alignment horizontal="center" vertical="center" wrapText="1"/>
    </xf>
    <xf numFmtId="0" fontId="12" fillId="16" borderId="78" xfId="0" applyFont="1" applyFill="1" applyBorder="1" applyAlignment="1" applyProtection="1">
      <alignment horizontal="center" vertical="center" wrapText="1"/>
      <protection locked="0"/>
    </xf>
    <xf numFmtId="1" fontId="10" fillId="16" borderId="72" xfId="0" applyNumberFormat="1" applyFont="1" applyFill="1" applyBorder="1" applyAlignment="1" applyProtection="1">
      <alignment horizontal="center" vertical="center" wrapText="1"/>
      <protection locked="0"/>
    </xf>
    <xf numFmtId="0" fontId="10" fillId="17" borderId="72" xfId="0" applyFont="1" applyFill="1" applyBorder="1" applyAlignment="1">
      <alignment horizontal="center" vertical="center" wrapText="1"/>
    </xf>
    <xf numFmtId="0" fontId="10" fillId="14" borderId="76" xfId="0" applyFont="1" applyFill="1" applyBorder="1" applyAlignment="1">
      <alignment horizontal="center" vertical="center" wrapText="1"/>
    </xf>
    <xf numFmtId="0" fontId="12" fillId="2" borderId="78" xfId="0" applyFont="1" applyFill="1" applyBorder="1" applyAlignment="1" applyProtection="1">
      <alignment horizontal="center" vertical="center" wrapText="1"/>
      <protection locked="0"/>
    </xf>
    <xf numFmtId="1" fontId="10" fillId="2" borderId="72" xfId="0" applyNumberFormat="1" applyFont="1" applyFill="1" applyBorder="1" applyAlignment="1" applyProtection="1">
      <alignment horizontal="center" vertical="center" wrapText="1"/>
      <protection locked="0"/>
    </xf>
    <xf numFmtId="1" fontId="10" fillId="2" borderId="7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 wrapText="1"/>
    </xf>
    <xf numFmtId="0" fontId="10" fillId="0" borderId="78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 wrapText="1"/>
    </xf>
    <xf numFmtId="0" fontId="10" fillId="0" borderId="84" xfId="0" applyFont="1" applyBorder="1" applyAlignment="1">
      <alignment horizontal="center" vertical="center" wrapText="1"/>
    </xf>
    <xf numFmtId="0" fontId="10" fillId="12" borderId="85" xfId="0" applyFont="1" applyFill="1" applyBorder="1" applyAlignment="1">
      <alignment horizontal="center" vertical="center" wrapText="1"/>
    </xf>
    <xf numFmtId="0" fontId="10" fillId="12" borderId="86" xfId="0" applyFont="1" applyFill="1" applyBorder="1" applyAlignment="1">
      <alignment horizontal="center" vertical="center" wrapText="1"/>
    </xf>
    <xf numFmtId="0" fontId="10" fillId="16" borderId="86" xfId="0" applyFont="1" applyFill="1" applyBorder="1" applyAlignment="1">
      <alignment horizontal="center" vertical="center" wrapText="1"/>
    </xf>
    <xf numFmtId="0" fontId="10" fillId="12" borderId="87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3" fillId="12" borderId="88" xfId="0" applyFont="1" applyFill="1" applyBorder="1" applyAlignment="1">
      <alignment horizontal="center" vertical="center" wrapText="1"/>
    </xf>
    <xf numFmtId="0" fontId="13" fillId="12" borderId="89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94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17" borderId="104" xfId="0" applyFont="1" applyFill="1" applyBorder="1" applyAlignment="1">
      <alignment horizontal="center" vertical="center" wrapText="1"/>
    </xf>
    <xf numFmtId="0" fontId="10" fillId="16" borderId="78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left" vertical="center" wrapText="1"/>
    </xf>
    <xf numFmtId="9" fontId="0" fillId="0" borderId="0" xfId="0" applyNumberFormat="1"/>
    <xf numFmtId="0" fontId="1" fillId="0" borderId="5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justify" vertical="center"/>
    </xf>
    <xf numFmtId="0" fontId="13" fillId="12" borderId="5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justify" vertical="center"/>
    </xf>
    <xf numFmtId="0" fontId="12" fillId="0" borderId="111" xfId="0" applyFont="1" applyBorder="1" applyAlignment="1" applyProtection="1">
      <alignment horizontal="center" vertical="center" wrapText="1"/>
      <protection locked="0"/>
    </xf>
    <xf numFmtId="0" fontId="15" fillId="12" borderId="5" xfId="0" applyFont="1" applyFill="1" applyBorder="1" applyAlignment="1">
      <alignment horizontal="center" vertical="center" wrapText="1"/>
    </xf>
    <xf numFmtId="9" fontId="12" fillId="0" borderId="112" xfId="5" applyFont="1" applyBorder="1" applyAlignment="1" applyProtection="1">
      <alignment horizontal="center" vertical="center" wrapText="1"/>
    </xf>
    <xf numFmtId="0" fontId="10" fillId="0" borderId="16" xfId="0" applyFont="1" applyBorder="1" applyAlignment="1">
      <alignment wrapText="1"/>
    </xf>
    <xf numFmtId="0" fontId="10" fillId="0" borderId="17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1" fillId="4" borderId="5" xfId="0" applyFont="1" applyFill="1" applyBorder="1" applyAlignment="1">
      <alignment horizontal="justify" vertical="center" wrapText="1"/>
    </xf>
    <xf numFmtId="0" fontId="11" fillId="4" borderId="7" xfId="0" applyFont="1" applyFill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0" fontId="13" fillId="12" borderId="14" xfId="0" applyFont="1" applyFill="1" applyBorder="1" applyAlignment="1">
      <alignment horizontal="center" vertical="center" wrapText="1"/>
    </xf>
    <xf numFmtId="0" fontId="25" fillId="0" borderId="37" xfId="0" applyFont="1" applyBorder="1" applyAlignment="1">
      <alignment horizontal="justify" vertical="center"/>
    </xf>
    <xf numFmtId="0" fontId="25" fillId="0" borderId="1" xfId="0" applyFont="1" applyBorder="1" applyAlignment="1">
      <alignment horizontal="justify" vertical="center"/>
    </xf>
    <xf numFmtId="0" fontId="25" fillId="0" borderId="113" xfId="0" applyFont="1" applyBorder="1" applyAlignment="1">
      <alignment horizontal="justify" vertical="center"/>
    </xf>
    <xf numFmtId="0" fontId="15" fillId="12" borderId="6" xfId="0" applyFont="1" applyFill="1" applyBorder="1" applyAlignment="1">
      <alignment horizontal="center" vertical="center" wrapText="1"/>
    </xf>
    <xf numFmtId="0" fontId="12" fillId="0" borderId="114" xfId="0" applyFont="1" applyBorder="1" applyAlignment="1" applyProtection="1">
      <alignment horizontal="center" vertical="center" wrapText="1"/>
      <protection locked="0"/>
    </xf>
    <xf numFmtId="9" fontId="12" fillId="0" borderId="115" xfId="5" applyFont="1" applyBorder="1" applyAlignment="1" applyProtection="1">
      <alignment horizontal="center" vertical="center" wrapText="1"/>
    </xf>
    <xf numFmtId="0" fontId="25" fillId="0" borderId="1" xfId="0" applyFont="1" applyBorder="1" applyAlignment="1">
      <alignment horizontal="justify" vertical="center" wrapText="1"/>
    </xf>
    <xf numFmtId="0" fontId="25" fillId="0" borderId="3" xfId="0" applyFont="1" applyBorder="1" applyAlignment="1">
      <alignment horizontal="justify"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3" fillId="12" borderId="74" xfId="0" applyFont="1" applyFill="1" applyBorder="1" applyAlignment="1">
      <alignment horizontal="center" vertical="center" wrapText="1"/>
    </xf>
    <xf numFmtId="0" fontId="27" fillId="0" borderId="126" xfId="0" applyFont="1" applyBorder="1" applyAlignment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29" xfId="0" applyFont="1" applyBorder="1" applyAlignment="1" applyProtection="1">
      <alignment horizontal="justify" vertical="center" wrapText="1"/>
      <protection locked="0"/>
    </xf>
    <xf numFmtId="0" fontId="10" fillId="0" borderId="26" xfId="0" applyFont="1" applyBorder="1" applyAlignment="1" applyProtection="1">
      <alignment horizontal="justify" vertical="center" wrapText="1"/>
      <protection locked="0"/>
    </xf>
    <xf numFmtId="0" fontId="27" fillId="0" borderId="127" xfId="0" applyFont="1" applyBorder="1" applyAlignment="1">
      <alignment horizontal="center" vertical="center" wrapText="1"/>
    </xf>
    <xf numFmtId="0" fontId="27" fillId="18" borderId="127" xfId="0" applyFont="1" applyFill="1" applyBorder="1" applyAlignment="1">
      <alignment horizontal="center" vertical="center" wrapText="1"/>
    </xf>
    <xf numFmtId="0" fontId="10" fillId="0" borderId="125" xfId="0" applyFont="1" applyBorder="1" applyAlignment="1">
      <alignment horizontal="center" vertical="center" wrapText="1"/>
    </xf>
    <xf numFmtId="0" fontId="10" fillId="0" borderId="127" xfId="0" applyFont="1" applyBorder="1" applyAlignment="1">
      <alignment horizontal="center" vertical="center" wrapText="1"/>
    </xf>
    <xf numFmtId="0" fontId="7" fillId="0" borderId="3" xfId="1" applyFont="1" applyBorder="1" applyAlignment="1" applyProtection="1">
      <alignment horizontal="justify" vertical="justify" wrapText="1"/>
      <protection locked="0"/>
    </xf>
    <xf numFmtId="0" fontId="6" fillId="3" borderId="3" xfId="1" applyFont="1" applyFill="1" applyBorder="1" applyAlignment="1">
      <alignment horizontal="center" vertical="center" wrapText="1"/>
    </xf>
    <xf numFmtId="0" fontId="4" fillId="3" borderId="3" xfId="1" applyFill="1" applyBorder="1" applyAlignment="1" applyProtection="1">
      <alignment horizontal="center" vertical="center" wrapText="1"/>
      <protection locked="0"/>
    </xf>
    <xf numFmtId="0" fontId="5" fillId="3" borderId="2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8" fillId="3" borderId="3" xfId="1" applyFont="1" applyFill="1" applyBorder="1" applyAlignment="1" applyProtection="1">
      <alignment horizontal="center" vertical="center" wrapText="1"/>
      <protection locked="0"/>
    </xf>
    <xf numFmtId="0" fontId="28" fillId="3" borderId="3" xfId="1" applyFont="1" applyFill="1" applyBorder="1" applyAlignment="1" applyProtection="1">
      <alignment vertical="top" wrapText="1"/>
      <protection locked="0"/>
    </xf>
    <xf numFmtId="0" fontId="7" fillId="0" borderId="3" xfId="1" applyFont="1" applyBorder="1" applyAlignment="1" applyProtection="1">
      <alignment horizontal="left" vertical="top" wrapText="1"/>
      <protection locked="0"/>
    </xf>
    <xf numFmtId="0" fontId="7" fillId="0" borderId="3" xfId="1" applyFont="1" applyBorder="1" applyAlignment="1" applyProtection="1">
      <alignment horizontal="justify" vertical="center" wrapText="1"/>
      <protection locked="0"/>
    </xf>
    <xf numFmtId="0" fontId="10" fillId="0" borderId="1" xfId="0" applyFont="1" applyBorder="1" applyAlignment="1" applyProtection="1">
      <alignment horizontal="justify" vertical="center" wrapText="1"/>
      <protection locked="0"/>
    </xf>
    <xf numFmtId="0" fontId="29" fillId="0" borderId="23" xfId="0" applyFont="1" applyBorder="1" applyAlignment="1" applyProtection="1">
      <alignment horizontal="justify" vertical="center" wrapText="1"/>
      <protection locked="0"/>
    </xf>
    <xf numFmtId="0" fontId="10" fillId="18" borderId="127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2" fillId="0" borderId="22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22" fillId="0" borderId="0" xfId="0" applyFont="1" applyAlignment="1">
      <alignment horizontal="centerContinuous" vertical="center" wrapText="1"/>
    </xf>
    <xf numFmtId="0" fontId="20" fillId="0" borderId="0" xfId="0" applyFont="1" applyAlignment="1" applyProtection="1">
      <alignment vertical="center" wrapText="1"/>
      <protection locked="0"/>
    </xf>
    <xf numFmtId="0" fontId="10" fillId="12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Continuous" vertical="center" wrapText="1"/>
    </xf>
    <xf numFmtId="9" fontId="10" fillId="0" borderId="0" xfId="0" applyNumberFormat="1" applyFont="1" applyAlignment="1">
      <alignment horizontal="center" vertical="center" wrapText="1"/>
    </xf>
    <xf numFmtId="0" fontId="10" fillId="16" borderId="3" xfId="0" applyFont="1" applyFill="1" applyBorder="1" applyAlignment="1">
      <alignment horizontal="centerContinuous" vertical="center" wrapText="1"/>
    </xf>
    <xf numFmtId="0" fontId="10" fillId="16" borderId="14" xfId="0" applyFont="1" applyFill="1" applyBorder="1" applyAlignment="1">
      <alignment horizontal="center" wrapText="1"/>
    </xf>
    <xf numFmtId="0" fontId="10" fillId="16" borderId="15" xfId="0" applyFont="1" applyFill="1" applyBorder="1" applyAlignment="1">
      <alignment horizontal="center" wrapText="1"/>
    </xf>
    <xf numFmtId="0" fontId="10" fillId="16" borderId="6" xfId="0" applyFont="1" applyFill="1" applyBorder="1" applyAlignment="1">
      <alignment horizontal="center" wrapText="1"/>
    </xf>
    <xf numFmtId="0" fontId="22" fillId="0" borderId="100" xfId="0" applyFont="1" applyBorder="1" applyAlignment="1">
      <alignment horizontal="center" vertical="center" wrapText="1"/>
    </xf>
    <xf numFmtId="0" fontId="22" fillId="0" borderId="101" xfId="0" applyFont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04" xfId="0" applyFont="1" applyBorder="1" applyAlignment="1">
      <alignment horizontal="center" vertical="center" wrapText="1"/>
    </xf>
    <xf numFmtId="0" fontId="10" fillId="0" borderId="102" xfId="0" applyFont="1" applyBorder="1" applyAlignment="1">
      <alignment horizontal="center" vertical="center" wrapText="1"/>
    </xf>
    <xf numFmtId="0" fontId="10" fillId="0" borderId="103" xfId="0" applyFont="1" applyBorder="1" applyAlignment="1">
      <alignment horizontal="center" vertical="center" wrapText="1"/>
    </xf>
    <xf numFmtId="0" fontId="10" fillId="13" borderId="34" xfId="0" applyFont="1" applyFill="1" applyBorder="1" applyAlignment="1">
      <alignment horizontal="center" vertical="center" wrapText="1"/>
    </xf>
    <xf numFmtId="0" fontId="10" fillId="13" borderId="35" xfId="0" applyFont="1" applyFill="1" applyBorder="1" applyAlignment="1">
      <alignment horizontal="center" vertical="center" wrapText="1"/>
    </xf>
    <xf numFmtId="0" fontId="10" fillId="13" borderId="52" xfId="0" applyFont="1" applyFill="1" applyBorder="1" applyAlignment="1">
      <alignment horizontal="center" vertical="center" wrapText="1"/>
    </xf>
    <xf numFmtId="0" fontId="10" fillId="16" borderId="48" xfId="0" applyFont="1" applyFill="1" applyBorder="1" applyAlignment="1">
      <alignment horizontal="center" vertical="center" wrapText="1"/>
    </xf>
    <xf numFmtId="0" fontId="10" fillId="16" borderId="49" xfId="0" applyFont="1" applyFill="1" applyBorder="1" applyAlignment="1">
      <alignment horizontal="center" vertical="center" wrapText="1"/>
    </xf>
    <xf numFmtId="0" fontId="10" fillId="16" borderId="21" xfId="0" applyFont="1" applyFill="1" applyBorder="1" applyAlignment="1">
      <alignment horizontal="center" vertical="center" wrapText="1"/>
    </xf>
    <xf numFmtId="0" fontId="10" fillId="16" borderId="50" xfId="0" applyFont="1" applyFill="1" applyBorder="1" applyAlignment="1">
      <alignment horizontal="center" vertical="center" wrapText="1"/>
    </xf>
    <xf numFmtId="0" fontId="10" fillId="15" borderId="4" xfId="0" applyFont="1" applyFill="1" applyBorder="1" applyAlignment="1">
      <alignment horizontal="center" vertical="center" wrapText="1"/>
    </xf>
    <xf numFmtId="0" fontId="10" fillId="15" borderId="11" xfId="0" applyFont="1" applyFill="1" applyBorder="1" applyAlignment="1">
      <alignment horizontal="center" vertical="center" wrapText="1"/>
    </xf>
    <xf numFmtId="0" fontId="10" fillId="15" borderId="12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21" fillId="0" borderId="116" xfId="0" applyFont="1" applyBorder="1" applyAlignment="1">
      <alignment vertical="center" wrapText="1"/>
    </xf>
    <xf numFmtId="0" fontId="23" fillId="0" borderId="116" xfId="0" applyFont="1" applyBorder="1" applyAlignment="1">
      <alignment horizontal="center" vertical="center" wrapText="1"/>
    </xf>
    <xf numFmtId="0" fontId="24" fillId="0" borderId="116" xfId="0" applyFont="1" applyBorder="1" applyAlignment="1">
      <alignment horizontal="center" vertical="center" wrapText="1"/>
    </xf>
    <xf numFmtId="0" fontId="22" fillId="0" borderId="11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11" borderId="53" xfId="0" applyFont="1" applyFill="1" applyBorder="1" applyAlignment="1">
      <alignment horizontal="center" vertical="center" wrapText="1"/>
    </xf>
    <xf numFmtId="0" fontId="12" fillId="11" borderId="58" xfId="0" applyFont="1" applyFill="1" applyBorder="1" applyAlignment="1">
      <alignment horizontal="center" vertical="center" wrapText="1"/>
    </xf>
    <xf numFmtId="0" fontId="12" fillId="11" borderId="59" xfId="0" applyFont="1" applyFill="1" applyBorder="1" applyAlignment="1">
      <alignment horizontal="center" vertical="center" wrapText="1"/>
    </xf>
    <xf numFmtId="0" fontId="12" fillId="11" borderId="64" xfId="0" applyFont="1" applyFill="1" applyBorder="1" applyAlignment="1">
      <alignment horizontal="center" vertical="center" wrapText="1"/>
    </xf>
    <xf numFmtId="0" fontId="12" fillId="11" borderId="62" xfId="0" applyFont="1" applyFill="1" applyBorder="1" applyAlignment="1">
      <alignment horizontal="center" vertical="center" wrapText="1"/>
    </xf>
    <xf numFmtId="0" fontId="12" fillId="11" borderId="56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2" fillId="11" borderId="57" xfId="0" applyFont="1" applyFill="1" applyBorder="1" applyAlignment="1">
      <alignment horizontal="center" vertical="center" wrapText="1"/>
    </xf>
    <xf numFmtId="0" fontId="12" fillId="11" borderId="63" xfId="0" applyFont="1" applyFill="1" applyBorder="1" applyAlignment="1">
      <alignment horizontal="center" vertical="center" wrapText="1"/>
    </xf>
    <xf numFmtId="0" fontId="10" fillId="11" borderId="54" xfId="0" applyFont="1" applyFill="1" applyBorder="1" applyAlignment="1">
      <alignment horizontal="center" vertical="center" wrapText="1"/>
    </xf>
    <xf numFmtId="0" fontId="10" fillId="11" borderId="53" xfId="0" applyFont="1" applyFill="1" applyBorder="1" applyAlignment="1">
      <alignment horizontal="center" vertical="center" wrapText="1"/>
    </xf>
    <xf numFmtId="0" fontId="10" fillId="11" borderId="55" xfId="0" applyFont="1" applyFill="1" applyBorder="1" applyAlignment="1">
      <alignment horizontal="center" vertical="center" wrapText="1"/>
    </xf>
    <xf numFmtId="0" fontId="10" fillId="11" borderId="64" xfId="0" applyFont="1" applyFill="1" applyBorder="1" applyAlignment="1">
      <alignment horizontal="center" vertical="center" wrapText="1"/>
    </xf>
    <xf numFmtId="0" fontId="10" fillId="11" borderId="62" xfId="0" applyFont="1" applyFill="1" applyBorder="1" applyAlignment="1">
      <alignment horizontal="center" vertical="center" wrapText="1"/>
    </xf>
    <xf numFmtId="0" fontId="10" fillId="11" borderId="63" xfId="0" applyFont="1" applyFill="1" applyBorder="1" applyAlignment="1">
      <alignment horizontal="center" vertical="center" wrapText="1"/>
    </xf>
    <xf numFmtId="0" fontId="10" fillId="16" borderId="96" xfId="0" applyFont="1" applyFill="1" applyBorder="1" applyAlignment="1">
      <alignment horizontal="center" vertical="center" wrapText="1"/>
    </xf>
    <xf numFmtId="0" fontId="10" fillId="16" borderId="97" xfId="0" applyFont="1" applyFill="1" applyBorder="1" applyAlignment="1">
      <alignment horizontal="center" vertical="center" wrapText="1"/>
    </xf>
    <xf numFmtId="0" fontId="10" fillId="16" borderId="98" xfId="0" applyFont="1" applyFill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2" fillId="17" borderId="3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11" borderId="61" xfId="0" applyFont="1" applyFill="1" applyBorder="1" applyAlignment="1">
      <alignment horizontal="center" vertical="center" wrapText="1"/>
    </xf>
    <xf numFmtId="0" fontId="10" fillId="11" borderId="60" xfId="0" applyFont="1" applyFill="1" applyBorder="1" applyAlignment="1">
      <alignment horizontal="center" vertical="center" wrapText="1"/>
    </xf>
    <xf numFmtId="0" fontId="10" fillId="17" borderId="92" xfId="0" applyFont="1" applyFill="1" applyBorder="1" applyAlignment="1">
      <alignment horizontal="center" vertical="center" wrapText="1"/>
    </xf>
    <xf numFmtId="0" fontId="10" fillId="17" borderId="9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4" borderId="93" xfId="0" applyFont="1" applyFill="1" applyBorder="1" applyAlignment="1">
      <alignment horizontal="center" vertical="center" wrapText="1"/>
    </xf>
    <xf numFmtId="0" fontId="10" fillId="14" borderId="65" xfId="0" applyFont="1" applyFill="1" applyBorder="1" applyAlignment="1">
      <alignment horizontal="center" vertical="center" wrapText="1"/>
    </xf>
    <xf numFmtId="0" fontId="10" fillId="14" borderId="99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10" fillId="14" borderId="66" xfId="0" applyFont="1" applyFill="1" applyBorder="1" applyAlignment="1">
      <alignment horizontal="center" vertical="center" wrapText="1"/>
    </xf>
    <xf numFmtId="0" fontId="10" fillId="14" borderId="67" xfId="0" applyFont="1" applyFill="1" applyBorder="1" applyAlignment="1">
      <alignment horizontal="center" vertical="center" wrapText="1"/>
    </xf>
    <xf numFmtId="0" fontId="10" fillId="14" borderId="68" xfId="0" applyFont="1" applyFill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10" fillId="2" borderId="83" xfId="0" applyFont="1" applyFill="1" applyBorder="1" applyAlignment="1">
      <alignment horizontal="center" vertical="center" wrapText="1"/>
    </xf>
    <xf numFmtId="0" fontId="10" fillId="2" borderId="84" xfId="0" applyFont="1" applyFill="1" applyBorder="1" applyAlignment="1">
      <alignment horizontal="center" vertical="center" wrapText="1"/>
    </xf>
    <xf numFmtId="0" fontId="10" fillId="2" borderId="75" xfId="0" applyFont="1" applyFill="1" applyBorder="1" applyAlignment="1">
      <alignment horizontal="center" vertical="center" wrapText="1"/>
    </xf>
    <xf numFmtId="0" fontId="10" fillId="16" borderId="85" xfId="0" applyFont="1" applyFill="1" applyBorder="1" applyAlignment="1">
      <alignment horizontal="center" vertical="center" wrapText="1"/>
    </xf>
    <xf numFmtId="0" fontId="10" fillId="16" borderId="86" xfId="0" applyFont="1" applyFill="1" applyBorder="1" applyAlignment="1">
      <alignment horizontal="center" vertical="center" wrapText="1"/>
    </xf>
    <xf numFmtId="0" fontId="10" fillId="16" borderId="87" xfId="0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77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0" fillId="0" borderId="79" xfId="0" applyFont="1" applyBorder="1" applyAlignment="1">
      <alignment horizontal="center" vertical="center" wrapText="1"/>
    </xf>
    <xf numFmtId="0" fontId="10" fillId="16" borderId="79" xfId="0" applyFont="1" applyFill="1" applyBorder="1" applyAlignment="1">
      <alignment horizontal="center" vertical="center" wrapText="1"/>
    </xf>
    <xf numFmtId="0" fontId="10" fillId="0" borderId="80" xfId="0" applyFont="1" applyBorder="1" applyAlignment="1">
      <alignment horizontal="center" vertical="center" wrapText="1"/>
    </xf>
    <xf numFmtId="0" fontId="13" fillId="0" borderId="110" xfId="0" applyFont="1" applyBorder="1" applyAlignment="1">
      <alignment horizontal="center" vertical="center" wrapText="1"/>
    </xf>
    <xf numFmtId="0" fontId="13" fillId="0" borderId="105" xfId="0" applyFont="1" applyBorder="1" applyAlignment="1">
      <alignment horizontal="center" vertical="center" wrapText="1"/>
    </xf>
    <xf numFmtId="0" fontId="13" fillId="0" borderId="10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9" fontId="12" fillId="0" borderId="9" xfId="5" applyFont="1" applyBorder="1" applyAlignment="1" applyProtection="1">
      <alignment horizontal="center" vertical="center" wrapText="1"/>
    </xf>
    <xf numFmtId="9" fontId="12" fillId="0" borderId="108" xfId="5" applyFont="1" applyBorder="1" applyAlignment="1" applyProtection="1">
      <alignment horizontal="center" vertical="center" wrapText="1"/>
    </xf>
    <xf numFmtId="0" fontId="13" fillId="16" borderId="14" xfId="0" applyFont="1" applyFill="1" applyBorder="1" applyAlignment="1">
      <alignment horizontal="center"/>
    </xf>
    <xf numFmtId="0" fontId="13" fillId="16" borderId="15" xfId="0" applyFont="1" applyFill="1" applyBorder="1" applyAlignment="1">
      <alignment horizontal="center"/>
    </xf>
    <xf numFmtId="0" fontId="13" fillId="16" borderId="21" xfId="0" applyFont="1" applyFill="1" applyBorder="1" applyAlignment="1">
      <alignment horizontal="center"/>
    </xf>
    <xf numFmtId="0" fontId="13" fillId="16" borderId="6" xfId="0" applyFont="1" applyFill="1" applyBorder="1" applyAlignment="1">
      <alignment horizontal="center"/>
    </xf>
    <xf numFmtId="0" fontId="24" fillId="0" borderId="120" xfId="0" applyFont="1" applyBorder="1" applyAlignment="1">
      <alignment horizontal="center" vertical="center" wrapText="1"/>
    </xf>
    <xf numFmtId="0" fontId="24" fillId="0" borderId="124" xfId="0" applyFont="1" applyBorder="1" applyAlignment="1">
      <alignment horizontal="center" vertical="center" wrapText="1"/>
    </xf>
    <xf numFmtId="0" fontId="22" fillId="0" borderId="121" xfId="0" applyFont="1" applyBorder="1" applyAlignment="1">
      <alignment horizontal="center" vertical="center" wrapText="1"/>
    </xf>
    <xf numFmtId="0" fontId="22" fillId="0" borderId="122" xfId="0" applyFont="1" applyBorder="1" applyAlignment="1">
      <alignment horizontal="center" vertical="center" wrapText="1"/>
    </xf>
    <xf numFmtId="0" fontId="22" fillId="0" borderId="123" xfId="0" applyFont="1" applyBorder="1" applyAlignment="1">
      <alignment horizontal="center" vertical="center" wrapText="1"/>
    </xf>
    <xf numFmtId="0" fontId="23" fillId="0" borderId="119" xfId="0" applyFont="1" applyBorder="1" applyAlignment="1">
      <alignment horizontal="center" vertical="center" wrapText="1"/>
    </xf>
    <xf numFmtId="0" fontId="23" fillId="0" borderId="120" xfId="0" applyFont="1" applyBorder="1" applyAlignment="1">
      <alignment horizontal="center" vertical="center" wrapText="1"/>
    </xf>
    <xf numFmtId="0" fontId="10" fillId="16" borderId="92" xfId="0" applyFont="1" applyFill="1" applyBorder="1" applyAlignment="1">
      <alignment horizontal="center" vertical="center" wrapText="1"/>
    </xf>
    <xf numFmtId="0" fontId="10" fillId="16" borderId="82" xfId="0" applyFont="1" applyFill="1" applyBorder="1" applyAlignment="1">
      <alignment horizontal="center" vertical="center" wrapText="1"/>
    </xf>
    <xf numFmtId="0" fontId="10" fillId="16" borderId="93" xfId="0" applyFont="1" applyFill="1" applyBorder="1" applyAlignment="1">
      <alignment horizontal="center" vertical="center" wrapText="1"/>
    </xf>
    <xf numFmtId="0" fontId="10" fillId="0" borderId="84" xfId="0" applyFont="1" applyBorder="1" applyAlignment="1">
      <alignment horizontal="center" vertical="center" wrapText="1"/>
    </xf>
    <xf numFmtId="0" fontId="10" fillId="0" borderId="78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10" fillId="0" borderId="83" xfId="0" applyFont="1" applyBorder="1" applyAlignment="1">
      <alignment horizontal="center" vertical="center" wrapText="1"/>
    </xf>
    <xf numFmtId="0" fontId="10" fillId="0" borderId="84" xfId="0" applyFont="1" applyBorder="1" applyAlignment="1" applyProtection="1">
      <alignment horizontal="center" vertical="center" wrapText="1"/>
      <protection locked="0"/>
    </xf>
    <xf numFmtId="0" fontId="10" fillId="0" borderId="78" xfId="0" applyFont="1" applyBorder="1" applyAlignment="1" applyProtection="1">
      <alignment horizontal="center" vertical="center" wrapText="1"/>
      <protection locked="0"/>
    </xf>
    <xf numFmtId="0" fontId="10" fillId="0" borderId="81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16" borderId="90" xfId="0" applyFont="1" applyFill="1" applyBorder="1" applyAlignment="1">
      <alignment horizontal="center" vertical="center" wrapText="1"/>
    </xf>
    <xf numFmtId="0" fontId="13" fillId="16" borderId="91" xfId="0" applyFont="1" applyFill="1" applyBorder="1" applyAlignment="1">
      <alignment horizontal="center" vertical="center" wrapText="1"/>
    </xf>
    <xf numFmtId="0" fontId="13" fillId="16" borderId="69" xfId="0" applyFont="1" applyFill="1" applyBorder="1" applyAlignment="1">
      <alignment horizontal="center" vertical="center" wrapText="1"/>
    </xf>
    <xf numFmtId="0" fontId="10" fillId="0" borderId="128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2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0" fontId="10" fillId="0" borderId="129" xfId="0" applyFont="1" applyBorder="1" applyAlignment="1" applyProtection="1">
      <alignment horizontal="center" vertical="center" wrapText="1"/>
      <protection locked="0"/>
    </xf>
    <xf numFmtId="0" fontId="10" fillId="0" borderId="37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wrapText="1"/>
    </xf>
    <xf numFmtId="0" fontId="21" fillId="0" borderId="131" xfId="0" applyFont="1" applyBorder="1" applyAlignment="1">
      <alignment vertical="center" wrapText="1"/>
    </xf>
    <xf numFmtId="0" fontId="13" fillId="0" borderId="131" xfId="0" applyFont="1" applyBorder="1" applyAlignment="1">
      <alignment horizontal="center" vertical="center" wrapText="1"/>
    </xf>
    <xf numFmtId="0" fontId="22" fillId="0" borderId="131" xfId="0" applyFont="1" applyBorder="1" applyAlignment="1">
      <alignment horizontal="center" vertical="center" wrapText="1"/>
    </xf>
    <xf numFmtId="0" fontId="23" fillId="0" borderId="131" xfId="0" applyFont="1" applyBorder="1" applyAlignment="1">
      <alignment horizontal="center" vertical="center" wrapText="1"/>
    </xf>
    <xf numFmtId="0" fontId="23" fillId="0" borderId="131" xfId="0" applyFont="1" applyBorder="1" applyAlignment="1">
      <alignment horizontal="right" vertical="center" wrapText="1"/>
    </xf>
    <xf numFmtId="0" fontId="13" fillId="0" borderId="131" xfId="0" applyFont="1" applyBorder="1" applyAlignment="1">
      <alignment horizontal="right" vertical="center" wrapText="1"/>
    </xf>
    <xf numFmtId="0" fontId="22" fillId="0" borderId="131" xfId="0" applyFont="1" applyBorder="1" applyAlignment="1">
      <alignment horizontal="centerContinuous" vertical="center" wrapText="1"/>
    </xf>
    <xf numFmtId="0" fontId="23" fillId="0" borderId="132" xfId="0" applyFont="1" applyBorder="1" applyAlignment="1">
      <alignment horizontal="center" vertical="center" wrapText="1"/>
    </xf>
    <xf numFmtId="0" fontId="23" fillId="0" borderId="133" xfId="0" applyFont="1" applyBorder="1" applyAlignment="1">
      <alignment horizontal="center" vertical="center" wrapText="1"/>
    </xf>
    <xf numFmtId="0" fontId="23" fillId="0" borderId="134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2" fillId="0" borderId="136" xfId="0" applyFont="1" applyBorder="1" applyAlignment="1">
      <alignment horizontal="center" vertical="center" wrapText="1"/>
    </xf>
    <xf numFmtId="0" fontId="22" fillId="0" borderId="137" xfId="0" applyFont="1" applyBorder="1" applyAlignment="1">
      <alignment horizontal="center" vertical="center" wrapText="1"/>
    </xf>
    <xf numFmtId="0" fontId="22" fillId="0" borderId="138" xfId="0" applyFont="1" applyBorder="1" applyAlignment="1">
      <alignment horizontal="center" vertical="center" wrapText="1"/>
    </xf>
    <xf numFmtId="0" fontId="23" fillId="0" borderId="141" xfId="0" applyFont="1" applyBorder="1" applyAlignment="1">
      <alignment horizontal="center" vertical="center" wrapText="1"/>
    </xf>
    <xf numFmtId="0" fontId="23" fillId="0" borderId="142" xfId="0" applyFont="1" applyBorder="1" applyAlignment="1">
      <alignment horizontal="center" vertical="center" wrapText="1"/>
    </xf>
    <xf numFmtId="0" fontId="10" fillId="0" borderId="137" xfId="0" applyFont="1" applyBorder="1" applyAlignment="1">
      <alignment horizontal="center" vertical="center" wrapText="1"/>
    </xf>
    <xf numFmtId="0" fontId="23" fillId="0" borderId="143" xfId="0" applyFont="1" applyBorder="1" applyAlignment="1">
      <alignment horizontal="center" vertical="center" wrapText="1"/>
    </xf>
    <xf numFmtId="0" fontId="23" fillId="0" borderId="137" xfId="0" applyFont="1" applyBorder="1" applyAlignment="1">
      <alignment horizontal="center" vertical="center" wrapText="1"/>
    </xf>
    <xf numFmtId="0" fontId="22" fillId="0" borderId="144" xfId="0" applyFont="1" applyBorder="1" applyAlignment="1">
      <alignment horizontal="center" vertical="center" wrapText="1"/>
    </xf>
    <xf numFmtId="0" fontId="22" fillId="0" borderId="135" xfId="0" applyFont="1" applyBorder="1" applyAlignment="1">
      <alignment horizontal="center" vertical="center" wrapText="1"/>
    </xf>
    <xf numFmtId="0" fontId="21" fillId="0" borderId="145" xfId="0" applyFont="1" applyBorder="1" applyAlignment="1">
      <alignment vertical="center" wrapText="1"/>
    </xf>
    <xf numFmtId="0" fontId="22" fillId="0" borderId="146" xfId="0" applyFont="1" applyBorder="1" applyAlignment="1">
      <alignment horizontal="center" vertical="center" wrapText="1"/>
    </xf>
    <xf numFmtId="0" fontId="22" fillId="0" borderId="147" xfId="0" applyFont="1" applyBorder="1" applyAlignment="1">
      <alignment horizontal="center" vertical="center" wrapText="1"/>
    </xf>
    <xf numFmtId="0" fontId="21" fillId="0" borderId="148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21" fillId="0" borderId="117" xfId="0" applyFont="1" applyBorder="1" applyAlignment="1">
      <alignment horizontal="center" vertical="center" wrapText="1"/>
    </xf>
    <xf numFmtId="0" fontId="21" fillId="0" borderId="118" xfId="0" applyFont="1" applyBorder="1" applyAlignment="1">
      <alignment horizontal="center" vertical="center" wrapText="1"/>
    </xf>
    <xf numFmtId="0" fontId="22" fillId="0" borderId="149" xfId="0" applyFont="1" applyBorder="1" applyAlignment="1">
      <alignment horizontal="center" vertical="center" wrapText="1"/>
    </xf>
    <xf numFmtId="0" fontId="24" fillId="0" borderId="131" xfId="0" applyFont="1" applyBorder="1" applyAlignment="1">
      <alignment horizontal="right" vertical="center" wrapText="1"/>
    </xf>
    <xf numFmtId="0" fontId="24" fillId="0" borderId="131" xfId="0" applyFont="1" applyBorder="1" applyAlignment="1">
      <alignment horizontal="center" vertical="center" wrapText="1"/>
    </xf>
    <xf numFmtId="0" fontId="21" fillId="0" borderId="131" xfId="0" applyFont="1" applyBorder="1" applyAlignment="1">
      <alignment horizontal="center" vertical="center" wrapText="1"/>
    </xf>
    <xf numFmtId="0" fontId="23" fillId="0" borderId="131" xfId="0" applyFont="1" applyBorder="1" applyAlignment="1">
      <alignment horizontal="center" vertical="center" wrapText="1"/>
    </xf>
    <xf numFmtId="0" fontId="24" fillId="0" borderId="131" xfId="0" applyFont="1" applyBorder="1" applyAlignment="1">
      <alignment horizontal="center" vertical="center" wrapText="1"/>
    </xf>
    <xf numFmtId="0" fontId="22" fillId="0" borderId="139" xfId="0" applyFont="1" applyBorder="1" applyAlignment="1">
      <alignment horizontal="center" vertical="center" wrapText="1"/>
    </xf>
    <xf numFmtId="0" fontId="22" fillId="0" borderId="130" xfId="0" applyFont="1" applyBorder="1" applyAlignment="1">
      <alignment horizontal="center" vertical="center" wrapText="1"/>
    </xf>
    <xf numFmtId="0" fontId="22" fillId="0" borderId="140" xfId="0" applyFont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 2 2" xfId="4" xr:uid="{00000000-0005-0000-0000-000002000000}"/>
    <cellStyle name="Normal 3" xfId="2" xr:uid="{00000000-0005-0000-0000-000003000000}"/>
    <cellStyle name="Normal 4" xfId="3" xr:uid="{00000000-0005-0000-0000-000004000000}"/>
    <cellStyle name="Porcentaje" xfId="5" builtinId="5"/>
  </cellStyles>
  <dxfs count="17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38EFA"/>
      <color rgb="FFFF9393"/>
      <color rgb="FFB4A3FB"/>
      <color rgb="FF91FD7F"/>
      <color rgb="FFFF6D6D"/>
      <color rgb="FFFF5B5B"/>
      <color rgb="FF79FD63"/>
      <color rgb="FFF9C763"/>
      <color rgb="FFC7BAFC"/>
      <color rgb="FFA9DD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microsoft.com/office/2022/10/relationships/richValueRel" Target="richData/richValueRel.xml"/><Relationship Id="rId3" Type="http://schemas.openxmlformats.org/officeDocument/2006/relationships/worksheet" Target="worksheets/sheet3.xml"/><Relationship Id="rId21" Type="http://schemas.microsoft.com/office/2017/06/relationships/rdRichValueTypes" Target="richData/rdRichValueTyp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531288</xdr:colOff>
      <xdr:row>8</xdr:row>
      <xdr:rowOff>43295</xdr:rowOff>
    </xdr:from>
    <xdr:to>
      <xdr:col>6</xdr:col>
      <xdr:colOff>1168977</xdr:colOff>
      <xdr:row>8</xdr:row>
      <xdr:rowOff>502227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F6FAB5C-9D88-C714-79F8-1177F9CCF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80038" y="3437659"/>
          <a:ext cx="637689" cy="458932"/>
        </a:xfrm>
        <a:prstGeom prst="rect">
          <a:avLst/>
        </a:prstGeom>
      </xdr:spPr>
    </xdr:pic>
    <xdr:clientData/>
  </xdr:twoCellAnchor>
  <xdr:twoCellAnchor editAs="oneCell">
    <xdr:from>
      <xdr:col>1</xdr:col>
      <xdr:colOff>216478</xdr:colOff>
      <xdr:row>1</xdr:row>
      <xdr:rowOff>86590</xdr:rowOff>
    </xdr:from>
    <xdr:to>
      <xdr:col>1</xdr:col>
      <xdr:colOff>851067</xdr:colOff>
      <xdr:row>2</xdr:row>
      <xdr:rowOff>588818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F04A09A-1BF0-93BB-8BEC-E7A3ABD12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8478" y="190499"/>
          <a:ext cx="634589" cy="7013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57150</xdr:rowOff>
    </xdr:from>
    <xdr:to>
      <xdr:col>1</xdr:col>
      <xdr:colOff>1000125</xdr:colOff>
      <xdr:row>2</xdr:row>
      <xdr:rowOff>787836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3A4B34-79DC-2848-2531-19F9AB281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4550" y="238125"/>
          <a:ext cx="876300" cy="911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144576</xdr:colOff>
      <xdr:row>1</xdr:row>
      <xdr:rowOff>51026</xdr:rowOff>
    </xdr:from>
    <xdr:to>
      <xdr:col>1</xdr:col>
      <xdr:colOff>782921</xdr:colOff>
      <xdr:row>2</xdr:row>
      <xdr:rowOff>493259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BF431A-CFCA-C2F1-D33C-B7D574F03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781" y="136071"/>
          <a:ext cx="638345" cy="6208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203343</xdr:colOff>
      <xdr:row>1</xdr:row>
      <xdr:rowOff>1</xdr:rowOff>
    </xdr:from>
    <xdr:to>
      <xdr:col>1</xdr:col>
      <xdr:colOff>1230759</xdr:colOff>
      <xdr:row>2</xdr:row>
      <xdr:rowOff>501656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3987E1-BB14-AFFE-C90B-BF55DA17D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3203" y="107023"/>
          <a:ext cx="1027416" cy="1068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e/Desktop/Gesti&#243;n%20del%20riesgo/Herramientas/Probabil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riz de calor"/>
      <sheetName val="IDENTIFICACIÓN"/>
      <sheetName val="NO MATERIALIZADO (1)"/>
      <sheetName val="NO MATERIALIZADO (2)"/>
      <sheetName val="NO MATERIALIZADO (3)"/>
      <sheetName val="NO MATERIALIZADO (4)"/>
      <sheetName val="NO MATERIALIZADO (5)"/>
    </sheetNames>
    <sheetDataSet>
      <sheetData sheetId="0"/>
      <sheetData sheetId="1">
        <row r="2">
          <cell r="J2" t="str">
            <v>Riesgo Inherente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39"/>
  <sheetViews>
    <sheetView zoomScale="110" zoomScaleNormal="110" workbookViewId="0">
      <selection activeCell="E10" sqref="E10"/>
    </sheetView>
  </sheetViews>
  <sheetFormatPr baseColWidth="10" defaultColWidth="0" defaultRowHeight="15" zeroHeight="1" x14ac:dyDescent="0.25"/>
  <cols>
    <col min="1" max="1" width="27.7109375" style="49" customWidth="1"/>
    <col min="2" max="2" width="38.5703125" style="49" bestFit="1" customWidth="1"/>
    <col min="3" max="3" width="33.5703125" style="49" customWidth="1"/>
    <col min="4" max="4" width="40.5703125" style="49" customWidth="1"/>
    <col min="5" max="5" width="11.42578125" style="49" customWidth="1"/>
    <col min="6" max="16384" width="11.42578125" style="49" hidden="1"/>
  </cols>
  <sheetData>
    <row r="1" spans="1:4" x14ac:dyDescent="0.25"/>
    <row r="2" spans="1:4" x14ac:dyDescent="0.25"/>
    <row r="3" spans="1:4" x14ac:dyDescent="0.25">
      <c r="A3" s="186" t="s">
        <v>0</v>
      </c>
      <c r="B3" s="187"/>
      <c r="C3" s="185" t="s">
        <v>139</v>
      </c>
      <c r="D3" s="188"/>
    </row>
    <row r="4" spans="1:4" ht="58.5" customHeight="1" x14ac:dyDescent="0.25">
      <c r="A4" s="183" t="s">
        <v>140</v>
      </c>
      <c r="B4" s="184"/>
      <c r="C4" s="184"/>
      <c r="D4" s="184"/>
    </row>
    <row r="5" spans="1:4" x14ac:dyDescent="0.25">
      <c r="A5" s="21" t="s">
        <v>1</v>
      </c>
      <c r="B5" s="21" t="s">
        <v>13</v>
      </c>
      <c r="C5" s="21" t="s">
        <v>2</v>
      </c>
      <c r="D5" s="21" t="s">
        <v>3</v>
      </c>
    </row>
    <row r="6" spans="1:4" ht="40.5" customHeight="1" x14ac:dyDescent="0.25">
      <c r="A6" s="2"/>
      <c r="B6" s="17"/>
      <c r="C6" s="2"/>
      <c r="D6" s="2"/>
    </row>
    <row r="7" spans="1:4" x14ac:dyDescent="0.25">
      <c r="A7" s="2"/>
      <c r="B7" s="17"/>
      <c r="C7" s="2"/>
      <c r="D7" s="2"/>
    </row>
    <row r="8" spans="1:4" ht="38.25" customHeight="1" x14ac:dyDescent="0.25">
      <c r="A8" s="2"/>
      <c r="B8" s="17"/>
      <c r="C8" s="2"/>
      <c r="D8" s="336"/>
    </row>
    <row r="9" spans="1:4" ht="39" customHeight="1" x14ac:dyDescent="0.25">
      <c r="A9" s="2"/>
      <c r="B9" s="17"/>
      <c r="C9" s="2"/>
      <c r="D9" s="2"/>
    </row>
    <row r="10" spans="1:4" x14ac:dyDescent="0.25">
      <c r="A10" s="1"/>
      <c r="B10" s="13"/>
      <c r="C10" s="2"/>
      <c r="D10" s="2"/>
    </row>
    <row r="11" spans="1:4" x14ac:dyDescent="0.25">
      <c r="A11" s="1"/>
      <c r="B11" s="13"/>
      <c r="C11" s="2"/>
      <c r="D11" s="2"/>
    </row>
    <row r="12" spans="1:4" x14ac:dyDescent="0.25">
      <c r="A12" s="1"/>
      <c r="B12" s="13"/>
      <c r="C12" s="2"/>
      <c r="D12" s="2"/>
    </row>
    <row r="13" spans="1:4" x14ac:dyDescent="0.25">
      <c r="A13" s="1"/>
      <c r="B13" s="13"/>
      <c r="C13" s="2"/>
      <c r="D13" s="2"/>
    </row>
    <row r="14" spans="1:4" x14ac:dyDescent="0.25">
      <c r="A14" s="1"/>
      <c r="B14" s="13"/>
      <c r="C14" s="2"/>
      <c r="D14" s="2"/>
    </row>
    <row r="15" spans="1:4" x14ac:dyDescent="0.25">
      <c r="A15" s="1"/>
      <c r="B15" s="13"/>
      <c r="C15" s="3"/>
      <c r="D15" s="3"/>
    </row>
    <row r="16" spans="1:4" x14ac:dyDescent="0.25">
      <c r="A16" s="6"/>
      <c r="B16" s="50"/>
      <c r="C16" s="7"/>
      <c r="D16" s="8"/>
    </row>
    <row r="17" spans="1:4" x14ac:dyDescent="0.25">
      <c r="A17" s="21" t="s">
        <v>4</v>
      </c>
      <c r="B17" s="21" t="s">
        <v>13</v>
      </c>
      <c r="C17" s="21" t="s">
        <v>5</v>
      </c>
      <c r="D17" s="21" t="s">
        <v>6</v>
      </c>
    </row>
    <row r="18" spans="1:4" x14ac:dyDescent="0.25">
      <c r="A18" s="2"/>
      <c r="B18" s="17"/>
      <c r="C18" s="2"/>
      <c r="D18" s="2"/>
    </row>
    <row r="19" spans="1:4" x14ac:dyDescent="0.25">
      <c r="A19" s="2"/>
      <c r="B19" s="17"/>
      <c r="C19" s="2"/>
      <c r="D19" s="2"/>
    </row>
    <row r="20" spans="1:4" x14ac:dyDescent="0.25">
      <c r="A20" s="2"/>
      <c r="B20" s="17"/>
      <c r="C20" s="4"/>
      <c r="D20" s="2"/>
    </row>
    <row r="21" spans="1:4" x14ac:dyDescent="0.25">
      <c r="A21" s="2"/>
      <c r="B21" s="17"/>
      <c r="C21" s="4"/>
      <c r="D21" s="4"/>
    </row>
    <row r="22" spans="1:4" x14ac:dyDescent="0.25">
      <c r="A22" s="2"/>
      <c r="B22" s="17"/>
      <c r="C22" s="189"/>
      <c r="D22" s="4"/>
    </row>
    <row r="23" spans="1:4" x14ac:dyDescent="0.25">
      <c r="A23" s="2"/>
      <c r="B23" s="17"/>
      <c r="C23" s="4"/>
      <c r="D23" s="4"/>
    </row>
    <row r="24" spans="1:4" x14ac:dyDescent="0.25">
      <c r="A24" s="2"/>
      <c r="B24" s="17"/>
      <c r="C24" s="190"/>
      <c r="D24" s="182"/>
    </row>
    <row r="25" spans="1:4" x14ac:dyDescent="0.25">
      <c r="A25" s="2"/>
      <c r="B25" s="17"/>
      <c r="C25" s="4"/>
      <c r="D25" s="182"/>
    </row>
    <row r="26" spans="1:4" x14ac:dyDescent="0.25">
      <c r="A26" s="2"/>
      <c r="B26" s="13"/>
      <c r="C26" s="4"/>
      <c r="D26" s="4"/>
    </row>
    <row r="27" spans="1:4" x14ac:dyDescent="0.25">
      <c r="A27" s="22"/>
      <c r="B27" s="51"/>
      <c r="C27" s="22"/>
      <c r="D27" s="22"/>
    </row>
    <row r="28" spans="1:4" x14ac:dyDescent="0.25">
      <c r="A28" s="21" t="s">
        <v>7</v>
      </c>
      <c r="B28" s="21" t="s">
        <v>13</v>
      </c>
      <c r="C28" s="21" t="s">
        <v>5</v>
      </c>
      <c r="D28" s="21" t="s">
        <v>6</v>
      </c>
    </row>
    <row r="29" spans="1:4" x14ac:dyDescent="0.25">
      <c r="A29" s="2"/>
      <c r="B29" s="17"/>
      <c r="C29" s="2"/>
      <c r="D29" s="2"/>
    </row>
    <row r="30" spans="1:4" x14ac:dyDescent="0.25">
      <c r="A30" s="2"/>
      <c r="B30" s="17"/>
      <c r="C30" s="2"/>
      <c r="D30" s="5"/>
    </row>
    <row r="31" spans="1:4" x14ac:dyDescent="0.25">
      <c r="A31" s="2"/>
      <c r="B31" s="17"/>
      <c r="C31" s="2"/>
      <c r="D31" s="4"/>
    </row>
    <row r="32" spans="1:4" x14ac:dyDescent="0.25">
      <c r="A32" s="2"/>
      <c r="B32" s="17"/>
      <c r="C32" s="4"/>
      <c r="D32" s="4"/>
    </row>
    <row r="33" spans="1:4" x14ac:dyDescent="0.25">
      <c r="A33" s="2"/>
      <c r="B33" s="17"/>
      <c r="C33" s="4"/>
      <c r="D33" s="4"/>
    </row>
    <row r="34" spans="1:4" x14ac:dyDescent="0.25">
      <c r="A34" s="2"/>
      <c r="B34" s="17"/>
      <c r="C34" s="4"/>
      <c r="D34" s="4"/>
    </row>
    <row r="35" spans="1:4" x14ac:dyDescent="0.25">
      <c r="A35" s="2"/>
      <c r="B35" s="17"/>
      <c r="C35" s="4"/>
      <c r="D35" s="4"/>
    </row>
    <row r="36" spans="1:4" x14ac:dyDescent="0.25">
      <c r="A36" s="2"/>
      <c r="B36" s="17"/>
      <c r="C36" s="4"/>
      <c r="D36" s="4"/>
    </row>
    <row r="37" spans="1:4" x14ac:dyDescent="0.25">
      <c r="A37" s="2"/>
      <c r="B37" s="13"/>
      <c r="C37" s="4"/>
      <c r="D37" s="4"/>
    </row>
    <row r="38" spans="1:4" x14ac:dyDescent="0.25"/>
    <row r="39" spans="1:4" x14ac:dyDescent="0.25"/>
  </sheetData>
  <sheetProtection formatCells="0" formatRows="0"/>
  <dataValidations count="1">
    <dataValidation type="list" allowBlank="1" showInputMessage="1" showErrorMessage="1" sqref="A16:B16" xr:uid="{00000000-0002-0000-0000-000000000000}">
      <formula1>$K$62:$K$68</formula1>
    </dataValidation>
  </dataValidations>
  <pageMargins left="0.7" right="0.7" top="0.75" bottom="0.75" header="0.3" footer="0.3"/>
  <pageSetup orientation="portrait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'TContexto Triesgo'!$B$2:$B$9</xm:f>
          </x14:formula1>
          <xm:sqref>A6:A15</xm:sqref>
        </x14:dataValidation>
        <x14:dataValidation type="list" allowBlank="1" showInputMessage="1" showErrorMessage="1" xr:uid="{00000000-0002-0000-0000-000002000000}">
          <x14:formula1>
            <xm:f>'TContexto Triesgo'!$B$11:$B$19</xm:f>
          </x14:formula1>
          <xm:sqref>A18:A26</xm:sqref>
        </x14:dataValidation>
        <x14:dataValidation type="list" allowBlank="1" showInputMessage="1" showErrorMessage="1" xr:uid="{00000000-0002-0000-0000-000003000000}">
          <x14:formula1>
            <xm:f>'TContexto Triesgo'!$B$21:$B$26</xm:f>
          </x14:formula1>
          <xm:sqref>A29:A37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>
    <tabColor theme="9"/>
  </sheetPr>
  <dimension ref="A1:Y14"/>
  <sheetViews>
    <sheetView view="pageBreakPreview" zoomScaleNormal="64" zoomScaleSheetLayoutView="100" workbookViewId="0">
      <selection activeCell="C6" sqref="C6:C13"/>
    </sheetView>
  </sheetViews>
  <sheetFormatPr baseColWidth="10" defaultColWidth="0" defaultRowHeight="0" customHeight="1" zeroHeight="1" x14ac:dyDescent="0.25"/>
  <cols>
    <col min="1" max="1" width="24.5703125" style="20" customWidth="1"/>
    <col min="2" max="2" width="16.5703125" style="20" customWidth="1"/>
    <col min="3" max="3" width="24.28515625" style="20" customWidth="1"/>
    <col min="4" max="4" width="29.28515625" style="20" customWidth="1"/>
    <col min="5" max="5" width="24.140625" style="20" customWidth="1"/>
    <col min="6" max="6" width="21" style="20" customWidth="1"/>
    <col min="7" max="7" width="22.7109375" style="20" customWidth="1"/>
    <col min="8" max="8" width="21.140625" style="20" customWidth="1"/>
    <col min="9" max="10" width="19.140625" style="20" hidden="1" customWidth="1"/>
    <col min="11" max="11" width="23.140625" style="20" customWidth="1"/>
    <col min="12" max="12" width="22.42578125" style="20" customWidth="1"/>
    <col min="13" max="13" width="15.5703125" style="20" customWidth="1"/>
    <col min="14" max="14" width="32.140625" style="20" customWidth="1"/>
    <col min="15" max="15" width="26.28515625" style="20" customWidth="1"/>
    <col min="16" max="16" width="18.42578125" style="20" customWidth="1"/>
    <col min="17" max="17" width="34.7109375" style="20" customWidth="1"/>
    <col min="18" max="18" width="14.140625" style="20" customWidth="1"/>
    <col min="19" max="19" width="9.7109375" style="20" customWidth="1"/>
    <col min="20" max="20" width="9.140625" style="20" bestFit="1" customWidth="1"/>
    <col min="21" max="21" width="34.7109375" style="20" customWidth="1"/>
    <col min="22" max="25" width="0" style="20" hidden="1" customWidth="1"/>
    <col min="26" max="16383" width="34.7109375" style="20" hidden="1"/>
    <col min="16384" max="16384" width="34.7109375" style="20" hidden="1" customWidth="1"/>
  </cols>
  <sheetData>
    <row r="1" spans="2:21" ht="8.25" customHeight="1" thickBot="1" x14ac:dyDescent="0.3"/>
    <row r="2" spans="2:21" ht="84.75" customHeight="1" thickBot="1" x14ac:dyDescent="0.3">
      <c r="B2" s="343" t="e" vm="1">
        <v>#VALUE!</v>
      </c>
      <c r="C2" s="349" t="s">
        <v>321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1"/>
      <c r="R2" s="198"/>
      <c r="S2" s="198"/>
      <c r="T2" s="198"/>
      <c r="U2" s="171"/>
    </row>
    <row r="3" spans="2:21" ht="15.75" customHeight="1" x14ac:dyDescent="0.25">
      <c r="L3" s="344" t="s">
        <v>313</v>
      </c>
      <c r="M3" s="345"/>
      <c r="N3" s="346" t="s">
        <v>311</v>
      </c>
      <c r="O3" s="347"/>
      <c r="P3" s="348" t="s">
        <v>314</v>
      </c>
      <c r="Q3" s="348"/>
      <c r="R3" s="201"/>
      <c r="S3" s="201"/>
      <c r="T3" s="172"/>
      <c r="U3" s="172"/>
    </row>
    <row r="4" spans="2:21" ht="15.75" customHeight="1" x14ac:dyDescent="0.25">
      <c r="B4" s="204" t="s">
        <v>217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2"/>
      <c r="S4" s="202"/>
      <c r="T4" s="202"/>
    </row>
    <row r="5" spans="2:21" ht="12.75" x14ac:dyDescent="0.25">
      <c r="B5" s="194" t="s">
        <v>22</v>
      </c>
      <c r="C5" s="194" t="s">
        <v>14</v>
      </c>
      <c r="D5" s="194" t="s">
        <v>38</v>
      </c>
      <c r="E5" s="194" t="s">
        <v>211</v>
      </c>
      <c r="F5" s="194" t="s">
        <v>45</v>
      </c>
      <c r="G5" s="194" t="s">
        <v>45</v>
      </c>
      <c r="H5" s="194" t="s">
        <v>286</v>
      </c>
      <c r="I5" s="194" t="s">
        <v>115</v>
      </c>
      <c r="J5" s="194"/>
      <c r="K5" s="194" t="s">
        <v>116</v>
      </c>
      <c r="L5" s="194" t="s">
        <v>117</v>
      </c>
      <c r="M5" s="194" t="s">
        <v>219</v>
      </c>
      <c r="N5" s="194" t="s">
        <v>118</v>
      </c>
      <c r="O5" s="200" t="s">
        <v>205</v>
      </c>
      <c r="P5" s="194" t="s">
        <v>120</v>
      </c>
      <c r="Q5" s="194" t="s">
        <v>121</v>
      </c>
    </row>
    <row r="6" spans="2:21" ht="12.75" x14ac:dyDescent="0.25">
      <c r="B6" s="252">
        <f>Rinherente!$B$9</f>
        <v>0</v>
      </c>
      <c r="C6" s="252">
        <f>Rinherente!$C$9</f>
        <v>0</v>
      </c>
      <c r="D6" s="19">
        <f>Rinherente!$D$9</f>
        <v>0</v>
      </c>
      <c r="E6" s="252">
        <f>Consecuencias!C8</f>
        <v>0</v>
      </c>
      <c r="F6" s="252" t="e">
        <f>Rinherente!$J$9</f>
        <v>#N/A</v>
      </c>
      <c r="G6" s="252" t="str">
        <f>Rinherente!$K$9</f>
        <v/>
      </c>
      <c r="H6" s="252">
        <f>Valoración!S14</f>
        <v>0</v>
      </c>
      <c r="I6" s="195" t="str">
        <f>IFERROR(F6/Valoración!S15,"")</f>
        <v/>
      </c>
      <c r="J6" s="195" t="e">
        <f>AVERAGE(I6:I8)</f>
        <v>#DIV/0!</v>
      </c>
      <c r="K6" s="252" t="str">
        <f>IFERROR(VLOOKUP(J6,'Matriz de calor '!C2:D28,2,0),G6)</f>
        <v/>
      </c>
      <c r="L6" s="328" t="s">
        <v>122</v>
      </c>
      <c r="M6" s="328"/>
      <c r="N6" s="252"/>
      <c r="O6" s="333"/>
      <c r="P6" s="328"/>
      <c r="Q6" s="252"/>
      <c r="S6" s="68"/>
      <c r="T6" s="203"/>
    </row>
    <row r="7" spans="2:21" ht="12.75" x14ac:dyDescent="0.25">
      <c r="B7" s="252"/>
      <c r="C7" s="252"/>
      <c r="D7" s="19">
        <f>Rinherente!$D$10</f>
        <v>0</v>
      </c>
      <c r="E7" s="252"/>
      <c r="F7" s="252"/>
      <c r="G7" s="252"/>
      <c r="H7" s="252"/>
      <c r="I7" s="195" t="str">
        <f>IFERROR(F6/#REF!,"")</f>
        <v/>
      </c>
      <c r="J7" s="195"/>
      <c r="K7" s="252"/>
      <c r="L7" s="328"/>
      <c r="M7" s="328"/>
      <c r="N7" s="252"/>
      <c r="O7" s="334"/>
      <c r="P7" s="328"/>
      <c r="Q7" s="252"/>
      <c r="S7" s="68"/>
      <c r="T7" s="203"/>
    </row>
    <row r="8" spans="2:21" ht="38.25" customHeight="1" x14ac:dyDescent="0.25">
      <c r="B8" s="252"/>
      <c r="C8" s="252"/>
      <c r="D8" s="330">
        <f>Rinherente!$D$11</f>
        <v>0</v>
      </c>
      <c r="E8" s="252"/>
      <c r="F8" s="252"/>
      <c r="G8" s="252"/>
      <c r="H8" s="252"/>
      <c r="I8" s="195" t="str">
        <f>IFERROR(F6/#REF!,"")</f>
        <v/>
      </c>
      <c r="J8" s="195"/>
      <c r="K8" s="252"/>
      <c r="L8" s="328"/>
      <c r="M8" s="328"/>
      <c r="N8" s="252"/>
      <c r="O8" s="335"/>
      <c r="P8" s="328"/>
      <c r="Q8" s="252"/>
      <c r="S8" s="68"/>
      <c r="T8" s="203"/>
    </row>
    <row r="9" spans="2:21" ht="27" customHeight="1" x14ac:dyDescent="0.25">
      <c r="B9" s="252"/>
      <c r="C9" s="252"/>
      <c r="D9" s="331"/>
      <c r="E9" s="252"/>
      <c r="F9" s="252"/>
      <c r="G9" s="252"/>
      <c r="H9" s="252"/>
      <c r="I9" s="19"/>
      <c r="J9" s="19"/>
      <c r="K9" s="252"/>
      <c r="L9" s="328"/>
      <c r="M9" s="328"/>
      <c r="N9" s="252"/>
      <c r="O9" s="329"/>
      <c r="P9" s="328"/>
      <c r="Q9" s="252"/>
      <c r="S9" s="68"/>
      <c r="T9" s="203"/>
    </row>
    <row r="10" spans="2:21" ht="12.75" x14ac:dyDescent="0.25">
      <c r="B10" s="252"/>
      <c r="C10" s="252"/>
      <c r="D10" s="331"/>
      <c r="E10" s="252"/>
      <c r="F10" s="252"/>
      <c r="G10" s="252"/>
      <c r="H10" s="252"/>
      <c r="I10" s="19"/>
      <c r="J10" s="19"/>
      <c r="K10" s="252"/>
      <c r="L10" s="328"/>
      <c r="M10" s="328"/>
      <c r="N10" s="252"/>
      <c r="O10" s="329"/>
      <c r="P10" s="328"/>
      <c r="Q10" s="252"/>
      <c r="S10" s="68"/>
      <c r="T10" s="203"/>
    </row>
    <row r="11" spans="2:21" ht="12.75" x14ac:dyDescent="0.25">
      <c r="B11" s="252"/>
      <c r="C11" s="252"/>
      <c r="D11" s="331"/>
      <c r="E11" s="252"/>
      <c r="F11" s="252"/>
      <c r="G11" s="252"/>
      <c r="H11" s="252"/>
      <c r="I11" s="19"/>
      <c r="J11" s="19"/>
      <c r="K11" s="252"/>
      <c r="L11" s="328"/>
      <c r="M11" s="328"/>
      <c r="N11" s="252"/>
      <c r="O11" s="329"/>
      <c r="P11" s="328"/>
      <c r="Q11" s="252"/>
      <c r="S11" s="68"/>
      <c r="T11" s="68"/>
    </row>
    <row r="12" spans="2:21" ht="37.5" customHeight="1" x14ac:dyDescent="0.25">
      <c r="B12" s="252"/>
      <c r="C12" s="252"/>
      <c r="D12" s="331"/>
      <c r="E12" s="252"/>
      <c r="F12" s="252"/>
      <c r="G12" s="252"/>
      <c r="H12" s="252"/>
      <c r="I12" s="19"/>
      <c r="J12" s="19"/>
      <c r="K12" s="252"/>
      <c r="L12" s="328"/>
      <c r="M12" s="328"/>
      <c r="N12" s="252"/>
      <c r="O12" s="329"/>
      <c r="P12" s="328"/>
      <c r="Q12" s="326"/>
      <c r="R12" s="68"/>
      <c r="S12" s="68"/>
      <c r="T12" s="68"/>
    </row>
    <row r="13" spans="2:21" ht="12.75" x14ac:dyDescent="0.25">
      <c r="B13" s="252"/>
      <c r="C13" s="252"/>
      <c r="D13" s="332"/>
      <c r="E13" s="252"/>
      <c r="F13" s="252"/>
      <c r="G13" s="252"/>
      <c r="H13" s="252"/>
      <c r="I13" s="19"/>
      <c r="J13" s="19"/>
      <c r="K13" s="252"/>
      <c r="L13" s="328"/>
      <c r="M13" s="328"/>
      <c r="N13" s="252"/>
      <c r="O13" s="329"/>
      <c r="P13" s="328"/>
      <c r="Q13" s="327"/>
    </row>
    <row r="14" spans="2:21" ht="12.75" customHeight="1" x14ac:dyDescent="0.25">
      <c r="M14" s="199"/>
      <c r="N14" s="137"/>
    </row>
  </sheetData>
  <sheetProtection formatCells="0" formatRows="0"/>
  <mergeCells count="28">
    <mergeCell ref="C2:Q2"/>
    <mergeCell ref="P9:P11"/>
    <mergeCell ref="P3:Q3"/>
    <mergeCell ref="M6:M8"/>
    <mergeCell ref="N6:N8"/>
    <mergeCell ref="M9:M11"/>
    <mergeCell ref="N9:N11"/>
    <mergeCell ref="O9:O11"/>
    <mergeCell ref="L3:M3"/>
    <mergeCell ref="N3:O3"/>
    <mergeCell ref="Q6:Q8"/>
    <mergeCell ref="Q9:Q11"/>
    <mergeCell ref="Q12:Q13"/>
    <mergeCell ref="B6:B13"/>
    <mergeCell ref="C6:C13"/>
    <mergeCell ref="P12:P13"/>
    <mergeCell ref="L6:L13"/>
    <mergeCell ref="K6:K13"/>
    <mergeCell ref="H6:H13"/>
    <mergeCell ref="G6:G13"/>
    <mergeCell ref="M12:M13"/>
    <mergeCell ref="N12:N13"/>
    <mergeCell ref="O12:O13"/>
    <mergeCell ref="F6:F13"/>
    <mergeCell ref="E6:E13"/>
    <mergeCell ref="D8:D13"/>
    <mergeCell ref="O6:O8"/>
    <mergeCell ref="P6:P8"/>
  </mergeCells>
  <pageMargins left="0.7" right="0.7" top="0.75" bottom="0.75" header="0.3" footer="0.3"/>
  <pageSetup scale="43" fitToHeight="0" orientation="landscape" horizontalDpi="4294967295" verticalDpi="4294967295" r:id="rId1"/>
  <colBreaks count="1" manualBreakCount="1">
    <brk id="11" max="1048575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B712EEB6-8CF1-43F8-839D-62FB491E8FEB}">
            <xm:f>NOT(ISERROR(SEARCH('Matriz de calor'!$C$13,G6)))</xm:f>
            <xm:f>'Matriz de calor'!$C$13</xm:f>
            <x14:dxf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36E73CBD-045C-4695-B54C-983444167AED}">
            <xm:f>NOT(ISERROR(SEARCH('Matriz de calor'!$C$12,G6)))</xm:f>
            <xm:f>'Matriz de calor'!$C$12</xm:f>
            <x14:dxf>
              <fill>
                <patternFill>
                  <bgColor rgb="FFFFC000"/>
                </patternFill>
              </fill>
            </x14:dxf>
          </x14:cfRule>
          <x14:cfRule type="containsText" priority="3" operator="containsText" id="{706E2277-8E5F-4B58-8A42-7F711D84DEA2}">
            <xm:f>NOT(ISERROR(SEARCH('Matriz de calor'!$C$8,G6)))</xm:f>
            <xm:f>'Matriz de calor'!$C$8</xm:f>
            <x14:dxf>
              <fill>
                <patternFill>
                  <bgColor rgb="FFFFFF00"/>
                </patternFill>
              </fill>
            </x14:dxf>
          </x14:cfRule>
          <x14:cfRule type="containsText" priority="4" operator="containsText" id="{248331C9-5D57-4CB7-97AC-30712B5CA511}">
            <xm:f>NOT(ISERROR(SEARCH('Matriz de calor'!$C$4,G6)))</xm:f>
            <xm:f>'Matriz de calor'!$C$4</xm:f>
            <x14:dxf>
              <fill>
                <patternFill>
                  <bgColor rgb="FF92D050"/>
                </patternFill>
              </fill>
            </x14:dxf>
          </x14:cfRule>
          <xm:sqref>G6</xm:sqref>
        </x14:conditionalFormatting>
        <x14:conditionalFormatting xmlns:xm="http://schemas.microsoft.com/office/excel/2006/main">
          <x14:cfRule type="containsText" priority="9" operator="containsText" id="{09657C02-C917-4EF2-B137-0631E923D7A0}">
            <xm:f>NOT(ISERROR(SEARCH('\Users\cinte\Desktop\Gestión del riesgo\Herramientas\[Probabilidad.xlsx]Matriz de calor'!#REF!,H6)))</xm:f>
            <xm:f>'\Users\cinte\Desktop\Gestión del riesgo\Herramientas\[Probabilidad.xlsx]Matriz de calor'!#REF!</xm:f>
            <x14:dxf>
              <fill>
                <patternFill>
                  <bgColor rgb="FFFF0000"/>
                </patternFill>
              </fill>
            </x14:dxf>
          </x14:cfRule>
          <x14:cfRule type="containsText" priority="10" operator="containsText" id="{366000A3-C5BF-442C-82E9-FA8D44D9BDB2}">
            <xm:f>NOT(ISERROR(SEARCH('\Users\cinte\Desktop\Gestión del riesgo\Herramientas\[Probabilidad.xlsx]Matriz de calor'!#REF!,H6)))</xm:f>
            <xm:f>'\Users\cinte\Desktop\Gestión del riesgo\Herramientas\[Probabilidad.xlsx]Matriz de calor'!#REF!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11" operator="containsText" id="{268F3998-9F77-4323-BDDA-5413C77699AC}">
            <xm:f>NOT(ISERROR(SEARCH('\Users\cinte\Desktop\Gestión del riesgo\Herramientas\[Probabilidad.xlsx]Matriz de calor'!#REF!,H6)))</xm:f>
            <xm:f>'\Users\cinte\Desktop\Gestión del riesgo\Herramientas\[Probabilidad.xlsx]Matriz de calor'!#REF!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2" operator="containsText" id="{16C24489-AA27-47D2-BB74-A39A10A75F50}">
            <xm:f>NOT(ISERROR(SEARCH('\Users\cinte\Desktop\Gestión del riesgo\Herramientas\[Probabilidad.xlsx]Matriz de calor'!#REF!,H6)))</xm:f>
            <xm:f>'\Users\cinte\Desktop\Gestión del riesgo\Herramientas\[Probabilidad.xlsx]Matriz de calor'!#REF!</xm:f>
            <x14:dxf>
              <fill>
                <patternFill>
                  <bgColor rgb="FF92D050"/>
                </patternFill>
              </fill>
            </x14:dxf>
          </x14:cfRule>
          <xm:sqref>H6:J6 I7:I8</xm:sqref>
        </x14:conditionalFormatting>
        <x14:conditionalFormatting xmlns:xm="http://schemas.microsoft.com/office/excel/2006/main">
          <x14:cfRule type="containsText" priority="5" operator="containsText" id="{18DE26D1-98B7-4F91-9D31-278B6C68B31F}">
            <xm:f>NOT(ISERROR(SEARCH('Matriz de calor '!$D$28,K6)))</xm:f>
            <xm:f>'Matriz de calor '!$D$28</xm:f>
            <x14:dxf>
              <fill>
                <patternFill>
                  <bgColor rgb="FFFF0000"/>
                </patternFill>
              </fill>
            </x14:dxf>
          </x14:cfRule>
          <x14:cfRule type="containsText" priority="6" operator="containsText" id="{16308DE0-E088-42D2-9EA4-DA853DAF486A}">
            <xm:f>NOT(ISERROR(SEARCH('Matriz de calor '!$D$21,K6)))</xm:f>
            <xm:f>'Matriz de calor '!$D$21</xm:f>
            <x14:dxf>
              <fill>
                <patternFill>
                  <bgColor rgb="FFFFC000"/>
                </patternFill>
              </fill>
            </x14:dxf>
          </x14:cfRule>
          <x14:cfRule type="containsText" priority="7" operator="containsText" id="{13057FFA-2E7D-4237-94CD-6CCAF1BEE396}">
            <xm:f>NOT(ISERROR(SEARCH('Matriz de calor '!$D$17,K6)))</xm:f>
            <xm:f>'Matriz de calor '!$D$17</xm:f>
            <x14:dxf>
              <fill>
                <patternFill>
                  <bgColor rgb="FFFFFF00"/>
                </patternFill>
              </fill>
            </x14:dxf>
          </x14:cfRule>
          <x14:cfRule type="containsText" priority="8" operator="containsText" id="{814745F6-60C8-4F0B-9D06-DA3504493D83}">
            <xm:f>NOT(ISERROR(SEARCH('Matriz de calor '!$D$12,K6)))</xm:f>
            <xm:f>'Matriz de calor '!$D$12</xm:f>
            <x14:dxf>
              <fill>
                <patternFill>
                  <bgColor rgb="FF92D050"/>
                </patternFill>
              </fill>
            </x14:dxf>
          </x14:cfRule>
          <xm:sqref>K6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900-000000000000}">
          <x14:formula1>
            <xm:f>'Matriz de calor '!$N$2:$N$5</xm:f>
          </x14:formula1>
          <xm:sqref>L6</xm:sqref>
        </x14:dataValidation>
        <x14:dataValidation type="list" allowBlank="1" showInputMessage="1" showErrorMessage="1" xr:uid="{00000000-0002-0000-0900-000001000000}">
          <x14:formula1>
            <xm:f>'Matriz de calor '!$P$2:$P$7</xm:f>
          </x14:formula1>
          <xm:sqref>M6 M9 M12</xm:sqref>
        </x14:dataValidation>
        <x14:dataValidation type="list" allowBlank="1" showInputMessage="1" showErrorMessage="1" xr:uid="{00000000-0002-0000-0900-000002000000}">
          <x14:formula1>
            <xm:f>'Matriz de calor '!$R$2:$R$11</xm:f>
          </x14:formula1>
          <xm:sqref>P6 P9 P12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C2:V41"/>
  <sheetViews>
    <sheetView topLeftCell="H1" zoomScale="85" zoomScaleNormal="85" workbookViewId="0">
      <selection activeCell="N13" sqref="N13"/>
    </sheetView>
  </sheetViews>
  <sheetFormatPr baseColWidth="10" defaultRowHeight="15" x14ac:dyDescent="0.25"/>
  <cols>
    <col min="3" max="3" width="19.5703125" customWidth="1"/>
    <col min="4" max="4" width="32.85546875" customWidth="1"/>
  </cols>
  <sheetData>
    <row r="2" spans="3:22" x14ac:dyDescent="0.25">
      <c r="C2" s="24">
        <v>0.25</v>
      </c>
      <c r="D2" s="27" t="s">
        <v>56</v>
      </c>
      <c r="G2" s="31">
        <f t="shared" ref="G2:K6" si="0">I31/2</f>
        <v>2.5</v>
      </c>
      <c r="H2" s="32">
        <f t="shared" si="0"/>
        <v>7.5</v>
      </c>
      <c r="I2" s="33">
        <f t="shared" si="0"/>
        <v>12.5</v>
      </c>
      <c r="J2" s="34">
        <f t="shared" si="0"/>
        <v>25</v>
      </c>
      <c r="K2" s="34">
        <f t="shared" si="0"/>
        <v>50</v>
      </c>
      <c r="N2" t="s">
        <v>231</v>
      </c>
      <c r="P2" s="19" t="s">
        <v>124</v>
      </c>
      <c r="R2" t="s">
        <v>125</v>
      </c>
      <c r="T2" t="s">
        <v>124</v>
      </c>
      <c r="V2" t="s">
        <v>192</v>
      </c>
    </row>
    <row r="3" spans="3:22" x14ac:dyDescent="0.25">
      <c r="C3" s="24">
        <v>0.5</v>
      </c>
      <c r="D3" s="27" t="s">
        <v>56</v>
      </c>
      <c r="G3" s="31">
        <f t="shared" si="0"/>
        <v>2</v>
      </c>
      <c r="H3" s="32">
        <f t="shared" si="0"/>
        <v>6</v>
      </c>
      <c r="I3" s="33">
        <f t="shared" si="0"/>
        <v>10</v>
      </c>
      <c r="J3" s="33">
        <f t="shared" si="0"/>
        <v>20</v>
      </c>
      <c r="K3" s="34">
        <f t="shared" si="0"/>
        <v>40</v>
      </c>
      <c r="N3" t="s">
        <v>122</v>
      </c>
      <c r="P3" s="19" t="s">
        <v>220</v>
      </c>
      <c r="R3" t="s">
        <v>126</v>
      </c>
      <c r="T3" t="s">
        <v>127</v>
      </c>
      <c r="V3" t="s">
        <v>193</v>
      </c>
    </row>
    <row r="4" spans="3:22" x14ac:dyDescent="0.25">
      <c r="C4" s="24">
        <v>0.75</v>
      </c>
      <c r="D4" s="27" t="s">
        <v>56</v>
      </c>
      <c r="G4" s="31">
        <f t="shared" si="0"/>
        <v>1.5</v>
      </c>
      <c r="H4" s="32">
        <f t="shared" si="0"/>
        <v>4.5</v>
      </c>
      <c r="I4" s="32">
        <f t="shared" si="0"/>
        <v>7.5</v>
      </c>
      <c r="J4" s="33">
        <f t="shared" si="0"/>
        <v>15</v>
      </c>
      <c r="K4" s="34">
        <f t="shared" si="0"/>
        <v>30</v>
      </c>
      <c r="N4" t="s">
        <v>128</v>
      </c>
      <c r="P4" s="19" t="s">
        <v>221</v>
      </c>
      <c r="R4" t="s">
        <v>129</v>
      </c>
      <c r="V4" t="s">
        <v>194</v>
      </c>
    </row>
    <row r="5" spans="3:22" x14ac:dyDescent="0.25">
      <c r="C5" s="24">
        <v>1</v>
      </c>
      <c r="D5" s="27" t="s">
        <v>56</v>
      </c>
      <c r="G5" s="31">
        <f t="shared" si="0"/>
        <v>1</v>
      </c>
      <c r="H5" s="31">
        <f t="shared" si="0"/>
        <v>3</v>
      </c>
      <c r="I5" s="32">
        <f t="shared" si="0"/>
        <v>5</v>
      </c>
      <c r="J5" s="33">
        <f t="shared" si="0"/>
        <v>10</v>
      </c>
      <c r="K5" s="33">
        <f t="shared" si="0"/>
        <v>20</v>
      </c>
      <c r="N5" t="s">
        <v>130</v>
      </c>
      <c r="P5" s="19" t="s">
        <v>222</v>
      </c>
      <c r="R5" t="s">
        <v>131</v>
      </c>
    </row>
    <row r="6" spans="3:22" x14ac:dyDescent="0.25">
      <c r="C6" s="24">
        <v>1.25</v>
      </c>
      <c r="D6" s="27" t="s">
        <v>56</v>
      </c>
      <c r="G6" s="31">
        <f t="shared" si="0"/>
        <v>0.5</v>
      </c>
      <c r="H6" s="31">
        <f t="shared" si="0"/>
        <v>1.5</v>
      </c>
      <c r="I6" s="31">
        <f t="shared" si="0"/>
        <v>2.5</v>
      </c>
      <c r="J6" s="32">
        <f t="shared" si="0"/>
        <v>5</v>
      </c>
      <c r="K6" s="33">
        <f t="shared" si="0"/>
        <v>10</v>
      </c>
      <c r="P6" s="19" t="s">
        <v>84</v>
      </c>
      <c r="R6" t="s">
        <v>132</v>
      </c>
    </row>
    <row r="7" spans="3:22" x14ac:dyDescent="0.25">
      <c r="C7" s="24">
        <v>1.5</v>
      </c>
      <c r="D7" s="27" t="s">
        <v>56</v>
      </c>
      <c r="P7" s="19" t="s">
        <v>223</v>
      </c>
      <c r="R7" t="s">
        <v>133</v>
      </c>
    </row>
    <row r="8" spans="3:22" x14ac:dyDescent="0.25">
      <c r="C8" s="24">
        <v>2</v>
      </c>
      <c r="D8" s="27" t="s">
        <v>56</v>
      </c>
      <c r="G8" s="31">
        <f t="shared" ref="G8:K12" si="1">I37/4</f>
        <v>1.25</v>
      </c>
      <c r="H8" s="31">
        <f t="shared" si="1"/>
        <v>3.75</v>
      </c>
      <c r="I8" s="32">
        <f t="shared" si="1"/>
        <v>6.25</v>
      </c>
      <c r="J8" s="33">
        <f t="shared" si="1"/>
        <v>12.5</v>
      </c>
      <c r="K8" s="34">
        <f t="shared" si="1"/>
        <v>25</v>
      </c>
      <c r="R8" t="s">
        <v>123</v>
      </c>
    </row>
    <row r="9" spans="3:22" x14ac:dyDescent="0.25">
      <c r="C9" s="24">
        <v>2.25</v>
      </c>
      <c r="D9" s="27" t="s">
        <v>56</v>
      </c>
      <c r="G9" s="31">
        <f t="shared" si="1"/>
        <v>1</v>
      </c>
      <c r="H9" s="31">
        <f t="shared" si="1"/>
        <v>3</v>
      </c>
      <c r="I9" s="32">
        <f t="shared" si="1"/>
        <v>5</v>
      </c>
      <c r="J9" s="33">
        <f t="shared" si="1"/>
        <v>10</v>
      </c>
      <c r="K9" s="33">
        <f t="shared" si="1"/>
        <v>20</v>
      </c>
      <c r="R9" t="s">
        <v>134</v>
      </c>
    </row>
    <row r="10" spans="3:22" x14ac:dyDescent="0.25">
      <c r="C10" s="24">
        <v>2.5</v>
      </c>
      <c r="D10" s="27" t="s">
        <v>56</v>
      </c>
      <c r="G10" s="31">
        <f t="shared" si="1"/>
        <v>0.75</v>
      </c>
      <c r="H10" s="31">
        <f t="shared" si="1"/>
        <v>2.25</v>
      </c>
      <c r="I10" s="31">
        <f t="shared" si="1"/>
        <v>3.75</v>
      </c>
      <c r="J10" s="32">
        <f t="shared" si="1"/>
        <v>7.5</v>
      </c>
      <c r="K10" s="33">
        <f t="shared" si="1"/>
        <v>15</v>
      </c>
      <c r="R10" t="s">
        <v>135</v>
      </c>
    </row>
    <row r="11" spans="3:22" x14ac:dyDescent="0.25">
      <c r="C11" s="24">
        <v>3</v>
      </c>
      <c r="D11" s="27" t="s">
        <v>56</v>
      </c>
      <c r="G11" s="31">
        <f t="shared" si="1"/>
        <v>0.5</v>
      </c>
      <c r="H11" s="31">
        <f t="shared" si="1"/>
        <v>1.5</v>
      </c>
      <c r="I11" s="31">
        <f t="shared" si="1"/>
        <v>2.5</v>
      </c>
      <c r="J11" s="32">
        <f t="shared" si="1"/>
        <v>5</v>
      </c>
      <c r="K11" s="33">
        <f t="shared" si="1"/>
        <v>10</v>
      </c>
      <c r="R11" t="s">
        <v>136</v>
      </c>
    </row>
    <row r="12" spans="3:22" x14ac:dyDescent="0.25">
      <c r="C12" s="24">
        <v>3.75</v>
      </c>
      <c r="D12" s="27" t="s">
        <v>56</v>
      </c>
      <c r="G12" s="31">
        <f t="shared" si="1"/>
        <v>0.25</v>
      </c>
      <c r="H12" s="31">
        <f t="shared" si="1"/>
        <v>0.75</v>
      </c>
      <c r="I12" s="31">
        <f t="shared" si="1"/>
        <v>1.25</v>
      </c>
      <c r="J12" s="31">
        <f t="shared" si="1"/>
        <v>2.5</v>
      </c>
      <c r="K12" s="32">
        <f t="shared" si="1"/>
        <v>5</v>
      </c>
    </row>
    <row r="13" spans="3:22" x14ac:dyDescent="0.25">
      <c r="C13" s="24">
        <v>4.5</v>
      </c>
      <c r="D13" s="28" t="s">
        <v>57</v>
      </c>
    </row>
    <row r="14" spans="3:22" x14ac:dyDescent="0.25">
      <c r="C14" s="24">
        <v>5</v>
      </c>
      <c r="D14" s="28" t="s">
        <v>57</v>
      </c>
    </row>
    <row r="15" spans="3:22" x14ac:dyDescent="0.25">
      <c r="C15" s="24">
        <v>6</v>
      </c>
      <c r="D15" s="28" t="s">
        <v>57</v>
      </c>
    </row>
    <row r="16" spans="3:22" x14ac:dyDescent="0.25">
      <c r="C16" s="24">
        <v>6.25</v>
      </c>
      <c r="D16" s="28" t="s">
        <v>57</v>
      </c>
    </row>
    <row r="17" spans="3:13" x14ac:dyDescent="0.25">
      <c r="C17" s="24">
        <v>7.5</v>
      </c>
      <c r="D17" s="28" t="s">
        <v>57</v>
      </c>
    </row>
    <row r="18" spans="3:13" x14ac:dyDescent="0.25">
      <c r="C18" s="24">
        <v>10</v>
      </c>
      <c r="D18" s="29" t="s">
        <v>58</v>
      </c>
    </row>
    <row r="19" spans="3:13" x14ac:dyDescent="0.25">
      <c r="C19" s="24">
        <v>12.5</v>
      </c>
      <c r="D19" s="29" t="s">
        <v>58</v>
      </c>
    </row>
    <row r="20" spans="3:13" x14ac:dyDescent="0.25">
      <c r="C20" s="24">
        <v>15</v>
      </c>
      <c r="D20" s="29" t="s">
        <v>58</v>
      </c>
    </row>
    <row r="21" spans="3:13" x14ac:dyDescent="0.25">
      <c r="C21" s="24">
        <v>20</v>
      </c>
      <c r="D21" s="29" t="s">
        <v>58</v>
      </c>
    </row>
    <row r="22" spans="3:13" x14ac:dyDescent="0.25">
      <c r="C22" s="24">
        <v>25</v>
      </c>
      <c r="D22" s="30" t="s">
        <v>59</v>
      </c>
    </row>
    <row r="23" spans="3:13" x14ac:dyDescent="0.25">
      <c r="C23" s="24">
        <v>30</v>
      </c>
      <c r="D23" s="30" t="s">
        <v>59</v>
      </c>
    </row>
    <row r="24" spans="3:13" x14ac:dyDescent="0.25">
      <c r="C24" s="24">
        <v>40</v>
      </c>
      <c r="D24" s="30" t="s">
        <v>59</v>
      </c>
    </row>
    <row r="25" spans="3:13" x14ac:dyDescent="0.25">
      <c r="C25" s="24">
        <v>50</v>
      </c>
      <c r="D25" s="30" t="s">
        <v>59</v>
      </c>
    </row>
    <row r="26" spans="3:13" x14ac:dyDescent="0.25">
      <c r="C26" s="24">
        <v>60</v>
      </c>
      <c r="D26" s="30" t="s">
        <v>59</v>
      </c>
    </row>
    <row r="27" spans="3:13" x14ac:dyDescent="0.25">
      <c r="C27" s="24">
        <v>80</v>
      </c>
      <c r="D27" s="30" t="s">
        <v>59</v>
      </c>
    </row>
    <row r="28" spans="3:13" x14ac:dyDescent="0.25">
      <c r="C28" s="24">
        <v>100</v>
      </c>
      <c r="D28" s="30" t="s">
        <v>59</v>
      </c>
    </row>
    <row r="30" spans="3:13" ht="15.75" thickBot="1" x14ac:dyDescent="0.3"/>
    <row r="31" spans="3:13" ht="15.75" thickBot="1" x14ac:dyDescent="0.3">
      <c r="C31" s="35">
        <v>5</v>
      </c>
      <c r="D31" s="36">
        <v>15</v>
      </c>
      <c r="E31" s="37">
        <v>25</v>
      </c>
      <c r="F31" s="37">
        <v>50</v>
      </c>
      <c r="G31" s="37">
        <v>100</v>
      </c>
      <c r="I31" s="35">
        <v>5</v>
      </c>
      <c r="J31" s="36">
        <v>15</v>
      </c>
      <c r="K31" s="37">
        <v>25</v>
      </c>
      <c r="L31" s="37">
        <v>50</v>
      </c>
      <c r="M31" s="37">
        <v>100</v>
      </c>
    </row>
    <row r="32" spans="3:13" ht="15.75" thickBot="1" x14ac:dyDescent="0.3">
      <c r="C32" s="38">
        <v>4</v>
      </c>
      <c r="D32" s="39">
        <v>12</v>
      </c>
      <c r="E32" s="39">
        <v>20</v>
      </c>
      <c r="F32" s="40">
        <v>40</v>
      </c>
      <c r="G32" s="40">
        <v>80</v>
      </c>
      <c r="I32" s="38">
        <v>4</v>
      </c>
      <c r="J32" s="39">
        <v>12</v>
      </c>
      <c r="K32" s="39">
        <v>20</v>
      </c>
      <c r="L32" s="40">
        <v>40</v>
      </c>
      <c r="M32" s="40">
        <v>80</v>
      </c>
    </row>
    <row r="33" spans="3:13" ht="15.75" thickBot="1" x14ac:dyDescent="0.3">
      <c r="C33" s="41">
        <v>3</v>
      </c>
      <c r="D33" s="42">
        <v>9</v>
      </c>
      <c r="E33" s="39">
        <v>15</v>
      </c>
      <c r="F33" s="40">
        <v>30</v>
      </c>
      <c r="G33" s="40">
        <v>60</v>
      </c>
      <c r="I33" s="41">
        <v>3</v>
      </c>
      <c r="J33" s="42">
        <v>9</v>
      </c>
      <c r="K33" s="39">
        <v>15</v>
      </c>
      <c r="L33" s="40">
        <v>30</v>
      </c>
      <c r="M33" s="40">
        <v>60</v>
      </c>
    </row>
    <row r="34" spans="3:13" ht="15.75" thickBot="1" x14ac:dyDescent="0.3">
      <c r="C34" s="41">
        <v>2</v>
      </c>
      <c r="D34" s="42">
        <v>6</v>
      </c>
      <c r="E34" s="39">
        <v>10</v>
      </c>
      <c r="F34" s="39">
        <v>20</v>
      </c>
      <c r="G34" s="40">
        <v>40</v>
      </c>
      <c r="I34" s="41">
        <v>2</v>
      </c>
      <c r="J34" s="42">
        <v>6</v>
      </c>
      <c r="K34" s="39">
        <v>10</v>
      </c>
      <c r="L34" s="39">
        <v>20</v>
      </c>
      <c r="M34" s="40">
        <v>40</v>
      </c>
    </row>
    <row r="35" spans="3:13" ht="15.75" thickBot="1" x14ac:dyDescent="0.3">
      <c r="C35" s="41">
        <v>1</v>
      </c>
      <c r="D35" s="43">
        <v>3</v>
      </c>
      <c r="E35" s="42">
        <v>5</v>
      </c>
      <c r="F35" s="39">
        <v>10</v>
      </c>
      <c r="G35" s="39">
        <v>20</v>
      </c>
      <c r="I35" s="41">
        <v>1</v>
      </c>
      <c r="J35" s="43">
        <v>3</v>
      </c>
      <c r="K35" s="42">
        <v>5</v>
      </c>
      <c r="L35" s="39">
        <v>10</v>
      </c>
      <c r="M35" s="39">
        <v>20</v>
      </c>
    </row>
    <row r="36" spans="3:13" ht="15.75" thickBot="1" x14ac:dyDescent="0.3"/>
    <row r="37" spans="3:13" ht="15.75" thickBot="1" x14ac:dyDescent="0.3">
      <c r="C37" s="31">
        <f>E37/4</f>
        <v>3.125</v>
      </c>
      <c r="D37" s="44">
        <f>E37/2</f>
        <v>6.25</v>
      </c>
      <c r="E37" s="36">
        <v>12.5</v>
      </c>
      <c r="F37" s="37">
        <v>25</v>
      </c>
      <c r="G37" s="45">
        <v>50</v>
      </c>
      <c r="I37" s="35">
        <v>5</v>
      </c>
      <c r="J37" s="36">
        <v>15</v>
      </c>
      <c r="K37" s="37">
        <v>25</v>
      </c>
      <c r="L37" s="37">
        <v>50</v>
      </c>
      <c r="M37" s="37">
        <v>100</v>
      </c>
    </row>
    <row r="38" spans="3:13" ht="15.75" thickBot="1" x14ac:dyDescent="0.3">
      <c r="C38" s="31">
        <f>E38/4</f>
        <v>2.5</v>
      </c>
      <c r="D38" s="44">
        <f>E38/2</f>
        <v>5</v>
      </c>
      <c r="E38" s="39">
        <v>10</v>
      </c>
      <c r="F38" s="39">
        <v>20</v>
      </c>
      <c r="G38" s="45">
        <v>40</v>
      </c>
      <c r="I38" s="38">
        <v>4</v>
      </c>
      <c r="J38" s="39">
        <v>12</v>
      </c>
      <c r="K38" s="39">
        <v>20</v>
      </c>
      <c r="L38" s="40">
        <v>40</v>
      </c>
      <c r="M38" s="40">
        <v>80</v>
      </c>
    </row>
    <row r="39" spans="3:13" ht="15.75" thickBot="1" x14ac:dyDescent="0.3">
      <c r="C39" s="31">
        <f>E39/4</f>
        <v>1.875</v>
      </c>
      <c r="D39" s="44">
        <f>E39/2</f>
        <v>3.75</v>
      </c>
      <c r="E39" s="42">
        <v>7.5</v>
      </c>
      <c r="F39" s="39">
        <v>15</v>
      </c>
      <c r="G39" s="45">
        <v>30</v>
      </c>
      <c r="I39" s="41">
        <v>3</v>
      </c>
      <c r="J39" s="42">
        <v>9</v>
      </c>
      <c r="K39" s="39">
        <v>15</v>
      </c>
      <c r="L39" s="40">
        <v>30</v>
      </c>
      <c r="M39" s="40">
        <v>60</v>
      </c>
    </row>
    <row r="40" spans="3:13" ht="15.75" thickBot="1" x14ac:dyDescent="0.3">
      <c r="C40" s="31">
        <f>E40/4</f>
        <v>1.25</v>
      </c>
      <c r="D40" s="46">
        <f>E40/2</f>
        <v>2.5</v>
      </c>
      <c r="E40" s="42">
        <v>5</v>
      </c>
      <c r="F40" s="39">
        <v>10</v>
      </c>
      <c r="G40" s="47">
        <v>20</v>
      </c>
      <c r="I40" s="41">
        <v>2</v>
      </c>
      <c r="J40" s="42">
        <v>6</v>
      </c>
      <c r="K40" s="39">
        <v>10</v>
      </c>
      <c r="L40" s="39">
        <v>20</v>
      </c>
      <c r="M40" s="40">
        <v>40</v>
      </c>
    </row>
    <row r="41" spans="3:13" ht="15.75" thickBot="1" x14ac:dyDescent="0.3">
      <c r="C41" s="31">
        <f>E41/4</f>
        <v>0.625</v>
      </c>
      <c r="D41" s="46">
        <f>E41/2</f>
        <v>1.25</v>
      </c>
      <c r="E41" s="43">
        <v>2.5</v>
      </c>
      <c r="F41" s="42">
        <v>5</v>
      </c>
      <c r="G41" s="39">
        <v>10</v>
      </c>
      <c r="I41" s="41">
        <v>1</v>
      </c>
      <c r="J41" s="43">
        <v>3</v>
      </c>
      <c r="K41" s="42">
        <v>5</v>
      </c>
      <c r="L41" s="39">
        <v>10</v>
      </c>
      <c r="M41" s="39">
        <v>20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2:C19"/>
  <sheetViews>
    <sheetView topLeftCell="A2" workbookViewId="0">
      <selection activeCell="C9" sqref="C9"/>
    </sheetView>
  </sheetViews>
  <sheetFormatPr baseColWidth="10" defaultColWidth="27.5703125" defaultRowHeight="14.25" x14ac:dyDescent="0.25"/>
  <cols>
    <col min="1" max="16384" width="27.5703125" style="24"/>
  </cols>
  <sheetData>
    <row r="2" spans="2:3" x14ac:dyDescent="0.25">
      <c r="B2" s="24">
        <v>1</v>
      </c>
      <c r="C2" s="27" t="s">
        <v>56</v>
      </c>
    </row>
    <row r="3" spans="2:3" x14ac:dyDescent="0.25">
      <c r="B3" s="24">
        <v>2</v>
      </c>
      <c r="C3" s="27" t="s">
        <v>56</v>
      </c>
    </row>
    <row r="4" spans="2:3" x14ac:dyDescent="0.25">
      <c r="B4" s="24">
        <v>3</v>
      </c>
      <c r="C4" s="27" t="s">
        <v>56</v>
      </c>
    </row>
    <row r="5" spans="2:3" x14ac:dyDescent="0.25">
      <c r="B5" s="24">
        <v>4</v>
      </c>
      <c r="C5" s="28" t="s">
        <v>57</v>
      </c>
    </row>
    <row r="6" spans="2:3" x14ac:dyDescent="0.25">
      <c r="B6" s="24">
        <v>5</v>
      </c>
      <c r="C6" s="28" t="s">
        <v>57</v>
      </c>
    </row>
    <row r="7" spans="2:3" x14ac:dyDescent="0.25">
      <c r="B7" s="24">
        <v>6</v>
      </c>
      <c r="C7" s="28" t="s">
        <v>57</v>
      </c>
    </row>
    <row r="8" spans="2:3" x14ac:dyDescent="0.25">
      <c r="B8" s="24">
        <v>9</v>
      </c>
      <c r="C8" s="28" t="s">
        <v>57</v>
      </c>
    </row>
    <row r="9" spans="2:3" x14ac:dyDescent="0.25">
      <c r="B9" s="24">
        <v>10</v>
      </c>
      <c r="C9" s="29" t="s">
        <v>58</v>
      </c>
    </row>
    <row r="10" spans="2:3" x14ac:dyDescent="0.25">
      <c r="B10" s="24">
        <v>12</v>
      </c>
      <c r="C10" s="29" t="s">
        <v>58</v>
      </c>
    </row>
    <row r="11" spans="2:3" x14ac:dyDescent="0.25">
      <c r="B11" s="24">
        <v>15</v>
      </c>
      <c r="C11" s="29" t="s">
        <v>58</v>
      </c>
    </row>
    <row r="12" spans="2:3" x14ac:dyDescent="0.25">
      <c r="B12" s="24">
        <v>20</v>
      </c>
      <c r="C12" s="29" t="s">
        <v>58</v>
      </c>
    </row>
    <row r="13" spans="2:3" x14ac:dyDescent="0.25">
      <c r="B13" s="24">
        <v>25</v>
      </c>
      <c r="C13" s="30" t="s">
        <v>59</v>
      </c>
    </row>
    <row r="14" spans="2:3" x14ac:dyDescent="0.25">
      <c r="B14" s="24">
        <v>30</v>
      </c>
      <c r="C14" s="30" t="s">
        <v>59</v>
      </c>
    </row>
    <row r="15" spans="2:3" x14ac:dyDescent="0.25">
      <c r="B15" s="24">
        <v>40</v>
      </c>
      <c r="C15" s="30" t="s">
        <v>59</v>
      </c>
    </row>
    <row r="16" spans="2:3" x14ac:dyDescent="0.25">
      <c r="B16" s="24">
        <v>50</v>
      </c>
      <c r="C16" s="30" t="s">
        <v>59</v>
      </c>
    </row>
    <row r="17" spans="2:3" x14ac:dyDescent="0.25">
      <c r="B17" s="24">
        <v>60</v>
      </c>
      <c r="C17" s="30" t="s">
        <v>59</v>
      </c>
    </row>
    <row r="18" spans="2:3" x14ac:dyDescent="0.25">
      <c r="B18" s="24">
        <v>80</v>
      </c>
      <c r="C18" s="30" t="s">
        <v>59</v>
      </c>
    </row>
    <row r="19" spans="2:3" x14ac:dyDescent="0.25">
      <c r="B19" s="24">
        <v>100</v>
      </c>
      <c r="C19" s="30" t="s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H26"/>
  <sheetViews>
    <sheetView topLeftCell="A16" workbookViewId="0">
      <selection activeCell="A22" sqref="A22"/>
    </sheetView>
  </sheetViews>
  <sheetFormatPr baseColWidth="10" defaultRowHeight="15" x14ac:dyDescent="0.25"/>
  <cols>
    <col min="2" max="2" width="17.140625" customWidth="1"/>
    <col min="3" max="3" width="58" customWidth="1"/>
    <col min="5" max="5" width="20.42578125" customWidth="1"/>
    <col min="6" max="6" width="68.42578125" customWidth="1"/>
  </cols>
  <sheetData>
    <row r="1" spans="2:8" ht="15.75" thickBot="1" x14ac:dyDescent="0.3"/>
    <row r="2" spans="2:8" ht="15.75" thickBot="1" x14ac:dyDescent="0.3">
      <c r="B2" s="9" t="s">
        <v>60</v>
      </c>
      <c r="C2" s="10" t="s">
        <v>66</v>
      </c>
      <c r="E2" s="14" t="s">
        <v>23</v>
      </c>
      <c r="F2" s="15" t="s">
        <v>73</v>
      </c>
      <c r="H2">
        <v>1</v>
      </c>
    </row>
    <row r="3" spans="2:8" ht="26.25" thickBot="1" x14ac:dyDescent="0.3">
      <c r="B3" s="11" t="s">
        <v>61</v>
      </c>
      <c r="C3" s="12" t="s">
        <v>67</v>
      </c>
      <c r="E3" s="16" t="s">
        <v>24</v>
      </c>
      <c r="F3" s="12" t="s">
        <v>74</v>
      </c>
      <c r="H3">
        <v>2.5</v>
      </c>
    </row>
    <row r="4" spans="2:8" ht="26.25" thickBot="1" x14ac:dyDescent="0.3">
      <c r="B4" s="11" t="s">
        <v>62</v>
      </c>
      <c r="C4" s="12" t="s">
        <v>68</v>
      </c>
      <c r="E4" s="16" t="s">
        <v>84</v>
      </c>
      <c r="F4" s="12" t="s">
        <v>75</v>
      </c>
      <c r="H4">
        <v>5</v>
      </c>
    </row>
    <row r="5" spans="2:8" ht="39" thickBot="1" x14ac:dyDescent="0.3">
      <c r="B5" s="11" t="s">
        <v>63</v>
      </c>
      <c r="C5" s="12" t="s">
        <v>69</v>
      </c>
      <c r="E5" s="16" t="s">
        <v>25</v>
      </c>
      <c r="F5" s="12" t="s">
        <v>76</v>
      </c>
      <c r="H5">
        <v>10</v>
      </c>
    </row>
    <row r="6" spans="2:8" ht="26.25" thickBot="1" x14ac:dyDescent="0.3">
      <c r="B6" s="11" t="s">
        <v>8</v>
      </c>
      <c r="C6" s="12" t="s">
        <v>70</v>
      </c>
      <c r="E6" s="16" t="s">
        <v>8</v>
      </c>
      <c r="F6" s="12" t="s">
        <v>77</v>
      </c>
      <c r="H6">
        <v>20</v>
      </c>
    </row>
    <row r="7" spans="2:8" ht="26.25" thickBot="1" x14ac:dyDescent="0.3">
      <c r="B7" s="11" t="s">
        <v>30</v>
      </c>
      <c r="C7" s="12" t="s">
        <v>71</v>
      </c>
      <c r="E7" s="16" t="s">
        <v>26</v>
      </c>
      <c r="F7" s="12" t="s">
        <v>78</v>
      </c>
    </row>
    <row r="8" spans="2:8" ht="26.25" thickBot="1" x14ac:dyDescent="0.3">
      <c r="B8" s="11" t="s">
        <v>64</v>
      </c>
      <c r="C8" s="12" t="s">
        <v>72</v>
      </c>
      <c r="E8" s="16" t="s">
        <v>27</v>
      </c>
      <c r="F8" s="12" t="s">
        <v>79</v>
      </c>
    </row>
    <row r="9" spans="2:8" ht="39" thickBot="1" x14ac:dyDescent="0.3">
      <c r="B9" s="11" t="s">
        <v>65</v>
      </c>
      <c r="C9" s="12" t="s">
        <v>9</v>
      </c>
      <c r="E9" s="16" t="s">
        <v>28</v>
      </c>
      <c r="F9" s="12" t="s">
        <v>80</v>
      </c>
    </row>
    <row r="10" spans="2:8" ht="15.75" thickBot="1" x14ac:dyDescent="0.3">
      <c r="E10" s="16" t="s">
        <v>29</v>
      </c>
      <c r="F10" s="12" t="s">
        <v>81</v>
      </c>
    </row>
    <row r="11" spans="2:8" ht="26.25" thickBot="1" x14ac:dyDescent="0.3">
      <c r="B11" s="9" t="s">
        <v>23</v>
      </c>
      <c r="C11" s="10" t="s">
        <v>93</v>
      </c>
      <c r="E11" s="16" t="s">
        <v>30</v>
      </c>
      <c r="F11" s="12" t="s">
        <v>82</v>
      </c>
    </row>
    <row r="12" spans="2:8" ht="26.25" thickBot="1" x14ac:dyDescent="0.3">
      <c r="B12" s="11" t="s">
        <v>86</v>
      </c>
      <c r="C12" s="12" t="s">
        <v>94</v>
      </c>
      <c r="E12" s="16" t="s">
        <v>85</v>
      </c>
      <c r="F12" s="12" t="s">
        <v>83</v>
      </c>
    </row>
    <row r="13" spans="2:8" ht="26.25" thickBot="1" x14ac:dyDescent="0.3">
      <c r="B13" s="11" t="s">
        <v>87</v>
      </c>
      <c r="C13" s="12" t="s">
        <v>95</v>
      </c>
    </row>
    <row r="14" spans="2:8" ht="26.25" thickBot="1" x14ac:dyDescent="0.3">
      <c r="B14" s="11" t="s">
        <v>88</v>
      </c>
      <c r="C14" s="12" t="s">
        <v>96</v>
      </c>
    </row>
    <row r="15" spans="2:8" ht="26.25" thickBot="1" x14ac:dyDescent="0.3">
      <c r="B15" s="11" t="s">
        <v>89</v>
      </c>
      <c r="C15" s="12" t="s">
        <v>97</v>
      </c>
    </row>
    <row r="16" spans="2:8" ht="26.25" thickBot="1" x14ac:dyDescent="0.3">
      <c r="B16" s="11" t="s">
        <v>90</v>
      </c>
      <c r="C16" s="12" t="s">
        <v>101</v>
      </c>
    </row>
    <row r="17" spans="2:3" ht="26.25" thickBot="1" x14ac:dyDescent="0.3">
      <c r="B17" s="11" t="s">
        <v>91</v>
      </c>
      <c r="C17" s="12" t="s">
        <v>98</v>
      </c>
    </row>
    <row r="18" spans="2:3" ht="26.25" thickBot="1" x14ac:dyDescent="0.3">
      <c r="B18" s="11" t="s">
        <v>41</v>
      </c>
      <c r="C18" s="12" t="s">
        <v>99</v>
      </c>
    </row>
    <row r="19" spans="2:3" ht="26.25" thickBot="1" x14ac:dyDescent="0.3">
      <c r="B19" s="11" t="s">
        <v>92</v>
      </c>
      <c r="C19" s="12" t="s">
        <v>100</v>
      </c>
    </row>
    <row r="20" spans="2:3" ht="15.75" thickBot="1" x14ac:dyDescent="0.3"/>
    <row r="21" spans="2:3" ht="15.75" thickBot="1" x14ac:dyDescent="0.3">
      <c r="B21" s="9" t="s">
        <v>102</v>
      </c>
      <c r="C21" s="10" t="s">
        <v>108</v>
      </c>
    </row>
    <row r="22" spans="2:3" ht="26.25" thickBot="1" x14ac:dyDescent="0.3">
      <c r="B22" s="11" t="s">
        <v>103</v>
      </c>
      <c r="C22" s="12" t="s">
        <v>12</v>
      </c>
    </row>
    <row r="23" spans="2:3" ht="26.25" thickBot="1" x14ac:dyDescent="0.3">
      <c r="B23" s="11" t="s">
        <v>104</v>
      </c>
      <c r="C23" s="12" t="s">
        <v>10</v>
      </c>
    </row>
    <row r="24" spans="2:3" ht="26.25" thickBot="1" x14ac:dyDescent="0.3">
      <c r="B24" s="11" t="s">
        <v>105</v>
      </c>
      <c r="C24" s="12" t="s">
        <v>11</v>
      </c>
    </row>
    <row r="25" spans="2:3" ht="26.25" thickBot="1" x14ac:dyDescent="0.3">
      <c r="B25" s="11" t="s">
        <v>106</v>
      </c>
      <c r="C25" s="12" t="s">
        <v>109</v>
      </c>
    </row>
    <row r="26" spans="2:3" ht="39" thickBot="1" x14ac:dyDescent="0.3">
      <c r="B26" s="11" t="s">
        <v>107</v>
      </c>
      <c r="C26" s="1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K16"/>
  <sheetViews>
    <sheetView zoomScale="110" zoomScaleNormal="110" workbookViewId="0">
      <selection activeCell="C2" sqref="C2:G3"/>
    </sheetView>
  </sheetViews>
  <sheetFormatPr baseColWidth="10" defaultColWidth="0" defaultRowHeight="15.75" customHeight="1" zeroHeight="1" x14ac:dyDescent="0.2"/>
  <cols>
    <col min="1" max="1" width="9.140625" style="52" customWidth="1"/>
    <col min="2" max="2" width="15.7109375" style="52" customWidth="1"/>
    <col min="3" max="3" width="20.28515625" style="52" customWidth="1"/>
    <col min="4" max="4" width="16.7109375" style="52" customWidth="1"/>
    <col min="5" max="5" width="30.5703125" style="52" customWidth="1"/>
    <col min="6" max="6" width="41" style="52" customWidth="1"/>
    <col min="7" max="7" width="18" style="52" customWidth="1"/>
    <col min="8" max="8" width="11.42578125" style="52" customWidth="1"/>
    <col min="9" max="11" width="0" style="52" hidden="1" customWidth="1"/>
    <col min="12" max="16384" width="11.42578125" style="52" hidden="1"/>
  </cols>
  <sheetData>
    <row r="1" spans="2:8" ht="8.25" customHeight="1" thickBot="1" x14ac:dyDescent="0.25"/>
    <row r="2" spans="2:8" ht="15.75" customHeight="1" thickBot="1" x14ac:dyDescent="0.25">
      <c r="B2" s="337"/>
      <c r="C2" s="339" t="s">
        <v>312</v>
      </c>
      <c r="D2" s="339"/>
      <c r="E2" s="339"/>
      <c r="F2" s="339"/>
      <c r="G2" s="339"/>
    </row>
    <row r="3" spans="2:8" ht="49.5" customHeight="1" thickBot="1" x14ac:dyDescent="0.25">
      <c r="B3" s="337"/>
      <c r="C3" s="339"/>
      <c r="D3" s="339"/>
      <c r="E3" s="339"/>
      <c r="F3" s="339"/>
      <c r="G3" s="339"/>
    </row>
    <row r="4" spans="2:8" ht="17.25" customHeight="1" thickBot="1" x14ac:dyDescent="0.25">
      <c r="B4" s="340" t="s">
        <v>313</v>
      </c>
      <c r="C4" s="340"/>
      <c r="D4" s="372"/>
      <c r="E4" s="373" t="s">
        <v>318</v>
      </c>
      <c r="F4" s="370" t="s">
        <v>319</v>
      </c>
      <c r="G4" s="370"/>
    </row>
    <row r="5" spans="2:8" ht="13.5" thickBot="1" x14ac:dyDescent="0.25"/>
    <row r="6" spans="2:8" ht="13.5" thickBot="1" x14ac:dyDescent="0.25">
      <c r="B6" s="205" t="s">
        <v>33</v>
      </c>
      <c r="C6" s="206"/>
      <c r="D6" s="206"/>
      <c r="E6" s="206"/>
      <c r="F6" s="206"/>
      <c r="G6" s="207"/>
    </row>
    <row r="7" spans="2:8" ht="30.75" customHeight="1" x14ac:dyDescent="0.2">
      <c r="B7" s="97" t="s">
        <v>22</v>
      </c>
      <c r="C7" s="98" t="s">
        <v>31</v>
      </c>
      <c r="D7" s="98" t="s">
        <v>289</v>
      </c>
      <c r="E7" s="98"/>
      <c r="F7" s="98" t="s">
        <v>14</v>
      </c>
      <c r="G7" s="99" t="s">
        <v>212</v>
      </c>
    </row>
    <row r="8" spans="2:8" ht="102" customHeight="1" thickBot="1" x14ac:dyDescent="0.25">
      <c r="B8" s="72"/>
      <c r="C8" s="73"/>
      <c r="D8" s="73"/>
      <c r="E8" s="73"/>
      <c r="F8" s="180"/>
      <c r="G8" s="174"/>
    </row>
    <row r="9" spans="2:8" ht="47.25" customHeight="1" x14ac:dyDescent="0.2">
      <c r="F9" s="20"/>
      <c r="G9" s="20"/>
    </row>
    <row r="10" spans="2:8" ht="64.5" hidden="1" thickBot="1" x14ac:dyDescent="0.25">
      <c r="C10" s="159" t="s">
        <v>290</v>
      </c>
      <c r="D10" s="15" t="s">
        <v>291</v>
      </c>
      <c r="F10" s="52" t="s">
        <v>20</v>
      </c>
    </row>
    <row r="11" spans="2:8" ht="90" hidden="1" thickBot="1" x14ac:dyDescent="0.25">
      <c r="C11" s="160" t="s">
        <v>292</v>
      </c>
      <c r="D11" s="161" t="s">
        <v>293</v>
      </c>
      <c r="F11" s="52" t="s">
        <v>15</v>
      </c>
    </row>
    <row r="12" spans="2:8" ht="319.5" hidden="1" thickBot="1" x14ac:dyDescent="0.25">
      <c r="C12" s="160" t="s">
        <v>294</v>
      </c>
      <c r="D12" s="161" t="s">
        <v>295</v>
      </c>
    </row>
    <row r="13" spans="2:8" ht="77.25" hidden="1" thickBot="1" x14ac:dyDescent="0.25">
      <c r="C13" s="160" t="s">
        <v>296</v>
      </c>
      <c r="D13" s="161" t="s">
        <v>297</v>
      </c>
      <c r="H13" s="156"/>
    </row>
    <row r="14" spans="2:8" ht="21" hidden="1" customHeight="1" thickBot="1" x14ac:dyDescent="0.25">
      <c r="C14" s="160" t="s">
        <v>298</v>
      </c>
      <c r="D14" s="161" t="s">
        <v>299</v>
      </c>
      <c r="H14" s="157"/>
    </row>
    <row r="15" spans="2:8" ht="15.75" hidden="1" customHeight="1" thickBot="1" x14ac:dyDescent="0.25">
      <c r="C15" s="160" t="s">
        <v>300</v>
      </c>
      <c r="D15" s="161" t="s">
        <v>301</v>
      </c>
      <c r="H15" s="158"/>
    </row>
    <row r="16" spans="2:8" ht="15.75" hidden="1" customHeight="1" thickBot="1" x14ac:dyDescent="0.25">
      <c r="C16" s="160" t="s">
        <v>302</v>
      </c>
      <c r="D16" s="161" t="s">
        <v>303</v>
      </c>
    </row>
  </sheetData>
  <sheetProtection formatCells="0" formatRows="0"/>
  <mergeCells count="5">
    <mergeCell ref="B6:G6"/>
    <mergeCell ref="B2:B3"/>
    <mergeCell ref="B4:C4"/>
    <mergeCell ref="C2:G3"/>
    <mergeCell ref="F4:G4"/>
  </mergeCells>
  <dataValidations count="2">
    <dataValidation type="list" allowBlank="1" showInputMessage="1" showErrorMessage="1" sqref="D8" xr:uid="{00000000-0002-0000-0200-000000000000}">
      <formula1>$C$10:$C$16</formula1>
    </dataValidation>
    <dataValidation type="list" allowBlank="1" showErrorMessage="1" sqref="G8" xr:uid="{00000000-0002-0000-0200-000001000000}">
      <formula1>$F$10:$F$11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'TContexto Triesgo'!$E$2:$E$12</xm:f>
          </x14:formula1>
          <xm:sqref>B8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U49"/>
  <sheetViews>
    <sheetView topLeftCell="J1" zoomScaleNormal="100" zoomScaleSheetLayoutView="70" workbookViewId="0">
      <selection activeCell="L14" sqref="L14"/>
    </sheetView>
  </sheetViews>
  <sheetFormatPr baseColWidth="10" defaultColWidth="0" defaultRowHeight="37.5" customHeight="1" zeroHeight="1" x14ac:dyDescent="0.25"/>
  <cols>
    <col min="1" max="1" width="5.140625" style="20" hidden="1" customWidth="1"/>
    <col min="2" max="2" width="25.85546875" style="20" customWidth="1"/>
    <col min="3" max="3" width="21.5703125" style="20" hidden="1" customWidth="1"/>
    <col min="4" max="4" width="12.140625" style="20" hidden="1" customWidth="1"/>
    <col min="5" max="5" width="20.7109375" style="20" hidden="1" customWidth="1"/>
    <col min="6" max="6" width="9.42578125" style="20" hidden="1" customWidth="1"/>
    <col min="7" max="7" width="10.28515625" style="20" hidden="1" customWidth="1"/>
    <col min="8" max="8" width="22.140625" style="20" hidden="1" customWidth="1"/>
    <col min="9" max="9" width="58.5703125" style="20" customWidth="1"/>
    <col min="10" max="10" width="13.42578125" style="137" customWidth="1"/>
    <col min="11" max="14" width="28.85546875" style="20" customWidth="1"/>
    <col min="15" max="15" width="12.85546875" style="20" customWidth="1"/>
    <col min="16" max="17" width="11.7109375" style="20" bestFit="1" customWidth="1"/>
    <col min="18" max="18" width="24.140625" style="20" customWidth="1"/>
    <col min="19" max="19" width="36.5703125" style="20" customWidth="1"/>
    <col min="20" max="20" width="11.42578125" style="20" customWidth="1"/>
    <col min="21" max="21" width="11.42578125" style="20" hidden="1" customWidth="1"/>
    <col min="22" max="16384" width="11.42578125" style="20" hidden="1"/>
  </cols>
  <sheetData>
    <row r="1" spans="2:21" ht="9.75" customHeight="1" thickBot="1" x14ac:dyDescent="0.3"/>
    <row r="2" spans="2:21" ht="37.5" customHeight="1" thickBot="1" x14ac:dyDescent="0.3">
      <c r="K2" s="371" t="e" vm="1">
        <v>#VALUE!</v>
      </c>
      <c r="L2" s="339" t="s">
        <v>320</v>
      </c>
      <c r="M2" s="339"/>
      <c r="N2" s="339"/>
      <c r="O2" s="339"/>
      <c r="P2" s="339"/>
      <c r="Q2" s="339"/>
      <c r="R2" s="339"/>
      <c r="S2" s="339"/>
    </row>
    <row r="3" spans="2:21" ht="37.5" customHeight="1" thickBot="1" x14ac:dyDescent="0.3">
      <c r="K3" s="371"/>
      <c r="L3" s="339"/>
      <c r="M3" s="339"/>
      <c r="N3" s="339"/>
      <c r="O3" s="339"/>
      <c r="P3" s="339"/>
      <c r="Q3" s="339"/>
      <c r="R3" s="339"/>
      <c r="S3" s="339"/>
    </row>
    <row r="4" spans="2:21" ht="18" customHeight="1" thickBot="1" x14ac:dyDescent="0.3">
      <c r="K4" s="341" t="s">
        <v>313</v>
      </c>
      <c r="L4" s="341"/>
      <c r="M4" s="369" t="s">
        <v>318</v>
      </c>
      <c r="N4" s="369"/>
      <c r="O4" s="370" t="s">
        <v>319</v>
      </c>
      <c r="P4" s="370"/>
      <c r="Q4" s="370"/>
      <c r="R4" s="370"/>
      <c r="S4" s="370"/>
    </row>
    <row r="5" spans="2:21" ht="13.5" thickBot="1" x14ac:dyDescent="0.3"/>
    <row r="6" spans="2:21" ht="15.75" customHeight="1" thickBot="1" x14ac:dyDescent="0.3">
      <c r="B6" s="143" t="s">
        <v>33</v>
      </c>
      <c r="I6" s="100" t="s">
        <v>206</v>
      </c>
      <c r="J6" s="211"/>
      <c r="K6" s="218" t="s">
        <v>213</v>
      </c>
      <c r="L6" s="219"/>
      <c r="M6" s="219"/>
      <c r="N6" s="220"/>
      <c r="O6" s="220"/>
      <c r="P6" s="220"/>
      <c r="Q6" s="220"/>
      <c r="R6" s="220"/>
      <c r="S6" s="221"/>
    </row>
    <row r="7" spans="2:21" ht="13.5" thickBot="1" x14ac:dyDescent="0.3">
      <c r="B7" s="212">
        <f>Riesgo!F8</f>
        <v>0</v>
      </c>
      <c r="I7" s="145" t="s">
        <v>238</v>
      </c>
      <c r="J7" s="211"/>
      <c r="K7" s="96"/>
      <c r="L7" s="94"/>
      <c r="M7" s="94"/>
      <c r="N7" s="215" t="s">
        <v>33</v>
      </c>
      <c r="O7" s="216"/>
      <c r="P7" s="216"/>
      <c r="Q7" s="216"/>
      <c r="R7" s="217"/>
      <c r="S7" s="95"/>
    </row>
    <row r="8" spans="2:21" ht="26.25" thickBot="1" x14ac:dyDescent="0.3">
      <c r="B8" s="213"/>
      <c r="D8" s="82" t="s">
        <v>3</v>
      </c>
      <c r="E8" s="83" t="s">
        <v>19</v>
      </c>
      <c r="F8" s="82" t="s">
        <v>21</v>
      </c>
      <c r="G8" s="82" t="s">
        <v>21</v>
      </c>
      <c r="H8" s="84" t="s">
        <v>21</v>
      </c>
      <c r="I8" s="145" t="s">
        <v>239</v>
      </c>
      <c r="J8" s="211"/>
      <c r="K8" s="101" t="s">
        <v>196</v>
      </c>
      <c r="L8" s="102" t="s">
        <v>196</v>
      </c>
      <c r="M8" s="103" t="s">
        <v>196</v>
      </c>
      <c r="N8" s="104" t="s">
        <v>195</v>
      </c>
      <c r="O8" s="102" t="s">
        <v>112</v>
      </c>
      <c r="P8" s="102" t="s">
        <v>113</v>
      </c>
      <c r="Q8" s="102" t="s">
        <v>114</v>
      </c>
      <c r="R8" s="103" t="s">
        <v>237</v>
      </c>
      <c r="S8" s="89" t="s">
        <v>32</v>
      </c>
      <c r="U8" s="20">
        <v>1</v>
      </c>
    </row>
    <row r="9" spans="2:21" ht="95.25" customHeight="1" thickBot="1" x14ac:dyDescent="0.3">
      <c r="B9" s="213"/>
      <c r="C9" s="222" t="s">
        <v>16</v>
      </c>
      <c r="D9" s="17">
        <f>Contexto!D6</f>
        <v>0</v>
      </c>
      <c r="E9" s="18"/>
      <c r="F9" s="18"/>
      <c r="G9" s="18"/>
      <c r="H9" s="75"/>
      <c r="I9" s="145" t="s">
        <v>240</v>
      </c>
      <c r="J9" s="211"/>
      <c r="K9" s="14"/>
      <c r="L9" s="15"/>
      <c r="M9" s="15"/>
      <c r="N9" s="196"/>
      <c r="O9" s="81"/>
      <c r="P9" s="81"/>
      <c r="Q9" s="81"/>
      <c r="R9" s="85">
        <f>SUM(O9:Q9)</f>
        <v>0</v>
      </c>
      <c r="S9" s="90">
        <f>INDEX($N$9:$N$20,MATCH(LARGE($R$9:$R$20,1),$R$9:$R$20,0))</f>
        <v>0</v>
      </c>
      <c r="U9" s="20">
        <v>2</v>
      </c>
    </row>
    <row r="10" spans="2:21" ht="58.5" customHeight="1" thickBot="1" x14ac:dyDescent="0.3">
      <c r="B10" s="213"/>
      <c r="C10" s="222"/>
      <c r="D10" s="17">
        <f>Contexto!D7</f>
        <v>0</v>
      </c>
      <c r="E10" s="18"/>
      <c r="F10" s="18"/>
      <c r="G10" s="18"/>
      <c r="H10" s="75"/>
      <c r="I10" s="145" t="s">
        <v>241</v>
      </c>
      <c r="J10" s="211"/>
      <c r="K10" s="197"/>
      <c r="L10" s="161"/>
      <c r="M10" s="161"/>
      <c r="N10" s="161"/>
      <c r="O10" s="18"/>
      <c r="P10" s="18"/>
      <c r="Q10" s="18"/>
      <c r="R10" s="92">
        <f t="shared" ref="R10:R20" si="0">SUM(O10:Q10)</f>
        <v>0</v>
      </c>
      <c r="S10" s="91">
        <f>INDEX($N$9:$N$20,MATCH(LARGE($R$9:$R$20,2),$R$9:$R$20,0))</f>
        <v>0</v>
      </c>
      <c r="U10" s="20">
        <v>3</v>
      </c>
    </row>
    <row r="11" spans="2:21" ht="73.5" customHeight="1" thickBot="1" x14ac:dyDescent="0.3">
      <c r="B11" s="213"/>
      <c r="C11" s="222"/>
      <c r="D11" s="17" t="e">
        <f>Contexto!#REF!</f>
        <v>#REF!</v>
      </c>
      <c r="E11" s="18"/>
      <c r="F11" s="18"/>
      <c r="G11" s="18"/>
      <c r="H11" s="75"/>
      <c r="I11" s="145" t="s">
        <v>242</v>
      </c>
      <c r="J11" s="211"/>
      <c r="K11" s="197"/>
      <c r="L11" s="161"/>
      <c r="M11" s="161"/>
      <c r="N11" s="161"/>
      <c r="O11" s="18"/>
      <c r="P11" s="18"/>
      <c r="Q11" s="18"/>
      <c r="R11" s="86">
        <f t="shared" si="0"/>
        <v>0</v>
      </c>
      <c r="S11" s="93">
        <f>INDEX($N$9:$N$20,MATCH(LARGE($R$9:$R$20,3),$R$9:$R$20,0))</f>
        <v>0</v>
      </c>
      <c r="U11" s="20">
        <v>4</v>
      </c>
    </row>
    <row r="12" spans="2:21" ht="58.5" customHeight="1" thickBot="1" x14ac:dyDescent="0.3">
      <c r="B12" s="213"/>
      <c r="C12" s="222"/>
      <c r="D12" s="17">
        <f>Contexto!D9</f>
        <v>0</v>
      </c>
      <c r="E12" s="18"/>
      <c r="F12" s="18"/>
      <c r="G12" s="18"/>
      <c r="H12" s="75"/>
      <c r="I12" s="145" t="s">
        <v>243</v>
      </c>
      <c r="J12" s="211"/>
      <c r="K12" s="197"/>
      <c r="L12" s="161"/>
      <c r="M12" s="161"/>
      <c r="N12" s="161"/>
      <c r="O12" s="18"/>
      <c r="P12" s="18"/>
      <c r="Q12" s="18"/>
      <c r="R12" s="77">
        <f t="shared" si="0"/>
        <v>0</v>
      </c>
      <c r="U12" s="20">
        <v>5</v>
      </c>
    </row>
    <row r="13" spans="2:21" ht="53.25" customHeight="1" thickBot="1" x14ac:dyDescent="0.3">
      <c r="B13" s="213"/>
      <c r="C13" s="222"/>
      <c r="D13" s="17">
        <f>Contexto!D10</f>
        <v>0</v>
      </c>
      <c r="E13" s="18"/>
      <c r="F13" s="18"/>
      <c r="G13" s="18"/>
      <c r="H13" s="75"/>
      <c r="I13" s="145" t="s">
        <v>207</v>
      </c>
      <c r="J13" s="211"/>
      <c r="K13" s="197"/>
      <c r="L13" s="161"/>
      <c r="M13" s="12"/>
      <c r="N13" s="161"/>
      <c r="O13" s="18"/>
      <c r="P13" s="18"/>
      <c r="Q13" s="18"/>
      <c r="R13" s="77">
        <f t="shared" si="0"/>
        <v>0</v>
      </c>
      <c r="S13" s="87"/>
      <c r="U13" s="20">
        <v>6</v>
      </c>
    </row>
    <row r="14" spans="2:21" ht="58.5" customHeight="1" thickBot="1" x14ac:dyDescent="0.3">
      <c r="B14" s="213"/>
      <c r="C14" s="222"/>
      <c r="D14" s="17">
        <f>Contexto!D11</f>
        <v>0</v>
      </c>
      <c r="E14" s="18"/>
      <c r="F14" s="18"/>
      <c r="G14" s="18"/>
      <c r="H14" s="75"/>
      <c r="I14" s="145" t="s">
        <v>244</v>
      </c>
      <c r="J14" s="211"/>
      <c r="K14" s="192"/>
      <c r="L14" s="76"/>
      <c r="M14" s="191"/>
      <c r="N14" s="76"/>
      <c r="O14" s="18"/>
      <c r="P14" s="18"/>
      <c r="Q14" s="18"/>
      <c r="R14" s="77">
        <f t="shared" si="0"/>
        <v>0</v>
      </c>
      <c r="S14" s="87"/>
      <c r="U14" s="20">
        <v>7</v>
      </c>
    </row>
    <row r="15" spans="2:21" ht="30" customHeight="1" thickBot="1" x14ac:dyDescent="0.3">
      <c r="B15" s="213"/>
      <c r="C15" s="222"/>
      <c r="D15" s="17">
        <f>Contexto!D12</f>
        <v>0</v>
      </c>
      <c r="E15" s="18"/>
      <c r="F15" s="18"/>
      <c r="G15" s="18"/>
      <c r="H15" s="75"/>
      <c r="I15" s="145" t="s">
        <v>245</v>
      </c>
      <c r="J15" s="211"/>
      <c r="K15" s="76"/>
      <c r="L15" s="71"/>
      <c r="M15" s="191"/>
      <c r="N15" s="71"/>
      <c r="O15" s="18"/>
      <c r="P15" s="18"/>
      <c r="Q15" s="18"/>
      <c r="R15" s="77">
        <f t="shared" si="0"/>
        <v>0</v>
      </c>
      <c r="S15" s="87"/>
      <c r="U15" s="20">
        <v>8</v>
      </c>
    </row>
    <row r="16" spans="2:21" ht="26.25" thickBot="1" x14ac:dyDescent="0.3">
      <c r="B16" s="213"/>
      <c r="C16" s="222"/>
      <c r="D16" s="17">
        <f>Contexto!D13</f>
        <v>0</v>
      </c>
      <c r="E16" s="18"/>
      <c r="F16" s="18"/>
      <c r="G16" s="18"/>
      <c r="H16" s="75"/>
      <c r="I16" s="145" t="s">
        <v>246</v>
      </c>
      <c r="J16" s="211"/>
      <c r="K16" s="76"/>
      <c r="L16" s="71"/>
      <c r="M16" s="191"/>
      <c r="N16" s="71"/>
      <c r="O16" s="18"/>
      <c r="P16" s="18"/>
      <c r="Q16" s="18"/>
      <c r="R16" s="77">
        <f t="shared" si="0"/>
        <v>0</v>
      </c>
      <c r="U16" s="20">
        <v>9</v>
      </c>
    </row>
    <row r="17" spans="2:21" ht="48.75" customHeight="1" thickBot="1" x14ac:dyDescent="0.3">
      <c r="B17" s="213"/>
      <c r="C17" s="222"/>
      <c r="D17" s="17">
        <f>Contexto!D14</f>
        <v>0</v>
      </c>
      <c r="E17" s="18"/>
      <c r="F17" s="18"/>
      <c r="G17" s="18"/>
      <c r="H17" s="75"/>
      <c r="I17" s="145" t="s">
        <v>247</v>
      </c>
      <c r="J17" s="211"/>
      <c r="K17" s="76"/>
      <c r="L17" s="71"/>
      <c r="M17" s="176"/>
      <c r="N17" s="175"/>
      <c r="O17" s="18"/>
      <c r="P17" s="18"/>
      <c r="Q17" s="18"/>
      <c r="R17" s="77">
        <f t="shared" si="0"/>
        <v>0</v>
      </c>
      <c r="U17" s="20">
        <v>10</v>
      </c>
    </row>
    <row r="18" spans="2:21" ht="26.25" thickBot="1" x14ac:dyDescent="0.3">
      <c r="B18" s="213"/>
      <c r="C18" s="222"/>
      <c r="D18" s="17">
        <f>Contexto!D15</f>
        <v>0</v>
      </c>
      <c r="E18" s="18"/>
      <c r="F18" s="18"/>
      <c r="G18" s="18"/>
      <c r="H18" s="75"/>
      <c r="I18" s="145" t="s">
        <v>248</v>
      </c>
      <c r="J18" s="211"/>
      <c r="K18" s="76"/>
      <c r="L18" s="71"/>
      <c r="M18" s="176"/>
      <c r="N18" s="175"/>
      <c r="O18" s="18"/>
      <c r="P18" s="18"/>
      <c r="Q18" s="18"/>
      <c r="R18" s="77">
        <f t="shared" si="0"/>
        <v>0</v>
      </c>
    </row>
    <row r="19" spans="2:21" ht="13.5" thickBot="1" x14ac:dyDescent="0.3">
      <c r="B19" s="213"/>
      <c r="C19" s="222"/>
      <c r="D19" s="20" t="s">
        <v>111</v>
      </c>
      <c r="E19" s="18"/>
      <c r="F19" s="18"/>
      <c r="G19" s="18"/>
      <c r="H19" s="75"/>
      <c r="I19" s="145" t="s">
        <v>249</v>
      </c>
      <c r="J19" s="211"/>
      <c r="K19" s="76"/>
      <c r="L19" s="71"/>
      <c r="M19" s="176"/>
      <c r="N19" s="175"/>
      <c r="O19" s="18"/>
      <c r="P19" s="18"/>
      <c r="Q19" s="18"/>
      <c r="R19" s="77">
        <f t="shared" si="0"/>
        <v>0</v>
      </c>
    </row>
    <row r="20" spans="2:21" ht="26.25" thickBot="1" x14ac:dyDescent="0.3">
      <c r="B20" s="214"/>
      <c r="D20" s="82" t="s">
        <v>6</v>
      </c>
      <c r="E20" s="83" t="s">
        <v>19</v>
      </c>
      <c r="F20" s="82" t="s">
        <v>21</v>
      </c>
      <c r="G20" s="82" t="s">
        <v>21</v>
      </c>
      <c r="H20" s="84" t="s">
        <v>21</v>
      </c>
      <c r="I20" s="145" t="s">
        <v>208</v>
      </c>
      <c r="J20" s="211"/>
      <c r="K20" s="78"/>
      <c r="L20" s="79"/>
      <c r="M20" s="177"/>
      <c r="N20" s="88"/>
      <c r="O20" s="74"/>
      <c r="P20" s="74"/>
      <c r="Q20" s="74"/>
      <c r="R20" s="80">
        <f t="shared" si="0"/>
        <v>0</v>
      </c>
    </row>
    <row r="21" spans="2:21" ht="28.5" customHeight="1" thickBot="1" x14ac:dyDescent="0.3">
      <c r="B21" s="142"/>
      <c r="C21" s="223" t="s">
        <v>17</v>
      </c>
      <c r="D21" s="17">
        <f>Contexto!D18</f>
        <v>0</v>
      </c>
      <c r="E21" s="18"/>
      <c r="F21" s="18"/>
      <c r="G21" s="18"/>
      <c r="H21" s="75"/>
      <c r="I21" s="145" t="s">
        <v>209</v>
      </c>
      <c r="K21" s="69"/>
      <c r="L21" s="69"/>
    </row>
    <row r="22" spans="2:21" ht="28.5" customHeight="1" thickBot="1" x14ac:dyDescent="0.3">
      <c r="B22" s="142"/>
      <c r="C22" s="224"/>
      <c r="D22" s="17">
        <f>Contexto!D19</f>
        <v>0</v>
      </c>
      <c r="E22" s="18"/>
      <c r="F22" s="18"/>
      <c r="G22" s="18"/>
      <c r="H22" s="75"/>
      <c r="I22" s="145" t="s">
        <v>250</v>
      </c>
      <c r="K22" s="69"/>
      <c r="L22" s="69"/>
    </row>
    <row r="23" spans="2:21" ht="28.5" customHeight="1" thickBot="1" x14ac:dyDescent="0.3">
      <c r="B23" s="142"/>
      <c r="C23" s="224"/>
      <c r="D23" s="17">
        <f>Contexto!D20</f>
        <v>0</v>
      </c>
      <c r="E23" s="18"/>
      <c r="F23" s="18"/>
      <c r="G23" s="18"/>
      <c r="H23" s="75"/>
      <c r="I23" s="145" t="s">
        <v>251</v>
      </c>
      <c r="K23" s="69"/>
      <c r="L23" s="69"/>
    </row>
    <row r="24" spans="2:21" ht="28.5" customHeight="1" thickBot="1" x14ac:dyDescent="0.3">
      <c r="B24" s="142"/>
      <c r="C24" s="224"/>
      <c r="D24" s="17">
        <f>Contexto!D21</f>
        <v>0</v>
      </c>
      <c r="E24" s="18"/>
      <c r="F24" s="18"/>
      <c r="G24" s="18"/>
      <c r="H24" s="75"/>
      <c r="I24" s="145" t="s">
        <v>210</v>
      </c>
      <c r="K24" s="69"/>
      <c r="L24" s="69"/>
    </row>
    <row r="25" spans="2:21" ht="28.5" customHeight="1" thickBot="1" x14ac:dyDescent="0.3">
      <c r="B25" s="142"/>
      <c r="C25" s="224"/>
      <c r="D25" s="17">
        <f>Contexto!D22</f>
        <v>0</v>
      </c>
      <c r="E25" s="18"/>
      <c r="F25" s="18"/>
      <c r="G25" s="18"/>
      <c r="H25" s="75"/>
      <c r="I25" s="145" t="s">
        <v>252</v>
      </c>
      <c r="K25" s="69"/>
      <c r="L25" s="69"/>
    </row>
    <row r="26" spans="2:21" ht="28.5" customHeight="1" thickBot="1" x14ac:dyDescent="0.3">
      <c r="B26" s="142"/>
      <c r="C26" s="224"/>
      <c r="D26" s="17">
        <f>Contexto!D23</f>
        <v>0</v>
      </c>
      <c r="E26" s="18"/>
      <c r="F26" s="18"/>
      <c r="G26" s="18"/>
      <c r="H26" s="75"/>
      <c r="I26" s="145" t="s">
        <v>253</v>
      </c>
      <c r="K26" s="69"/>
      <c r="L26" s="69"/>
    </row>
    <row r="27" spans="2:21" ht="28.5" customHeight="1" thickBot="1" x14ac:dyDescent="0.3">
      <c r="B27" s="142"/>
      <c r="C27" s="224"/>
      <c r="D27" s="17">
        <f>Contexto!D24</f>
        <v>0</v>
      </c>
      <c r="E27" s="18"/>
      <c r="F27" s="18"/>
      <c r="G27" s="18"/>
      <c r="H27" s="75"/>
      <c r="I27" s="145" t="s">
        <v>254</v>
      </c>
      <c r="K27" s="69"/>
      <c r="L27" s="69"/>
    </row>
    <row r="28" spans="2:21" ht="28.5" customHeight="1" thickBot="1" x14ac:dyDescent="0.3">
      <c r="B28" s="142"/>
      <c r="C28" s="224"/>
      <c r="D28" s="17">
        <f>Contexto!D25</f>
        <v>0</v>
      </c>
      <c r="E28" s="18"/>
      <c r="F28" s="18"/>
      <c r="G28" s="18"/>
      <c r="H28" s="75"/>
      <c r="I28" s="145" t="s">
        <v>255</v>
      </c>
      <c r="K28" s="69"/>
      <c r="L28" s="69"/>
    </row>
    <row r="29" spans="2:21" ht="28.5" customHeight="1" thickBot="1" x14ac:dyDescent="0.3">
      <c r="B29" s="142"/>
      <c r="C29" s="224"/>
      <c r="D29" s="17">
        <f>Contexto!D26</f>
        <v>0</v>
      </c>
      <c r="E29" s="18"/>
      <c r="F29" s="18"/>
      <c r="G29" s="18"/>
      <c r="H29" s="75"/>
      <c r="I29" s="145" t="s">
        <v>256</v>
      </c>
      <c r="K29" s="69"/>
      <c r="L29" s="69"/>
    </row>
    <row r="30" spans="2:21" ht="28.5" customHeight="1" thickBot="1" x14ac:dyDescent="0.3">
      <c r="B30" s="142"/>
      <c r="C30" s="225"/>
      <c r="D30" s="20" t="s">
        <v>111</v>
      </c>
      <c r="E30" s="18"/>
      <c r="F30" s="18"/>
      <c r="G30" s="18"/>
      <c r="H30" s="75"/>
      <c r="I30" s="145" t="s">
        <v>257</v>
      </c>
      <c r="K30" s="69"/>
      <c r="L30" s="69"/>
    </row>
    <row r="31" spans="2:21" ht="28.5" customHeight="1" thickBot="1" x14ac:dyDescent="0.3">
      <c r="B31" s="142"/>
      <c r="D31" s="82" t="s">
        <v>6</v>
      </c>
      <c r="E31" s="83" t="s">
        <v>19</v>
      </c>
      <c r="F31" s="82" t="s">
        <v>21</v>
      </c>
      <c r="G31" s="82" t="s">
        <v>21</v>
      </c>
      <c r="H31" s="84" t="s">
        <v>21</v>
      </c>
      <c r="I31" s="145" t="s">
        <v>258</v>
      </c>
      <c r="K31" s="70"/>
      <c r="L31" s="70"/>
    </row>
    <row r="32" spans="2:21" ht="28.5" customHeight="1" thickBot="1" x14ac:dyDescent="0.3">
      <c r="B32" s="142"/>
      <c r="C32" s="210" t="s">
        <v>18</v>
      </c>
      <c r="D32" s="17">
        <f>Contexto!D29</f>
        <v>0</v>
      </c>
      <c r="E32" s="18"/>
      <c r="F32" s="18"/>
      <c r="G32" s="18"/>
      <c r="H32" s="18"/>
      <c r="I32" s="145" t="s">
        <v>259</v>
      </c>
      <c r="K32" s="68"/>
      <c r="L32" s="68"/>
    </row>
    <row r="33" spans="2:12" ht="28.5" customHeight="1" thickBot="1" x14ac:dyDescent="0.3">
      <c r="B33" s="142"/>
      <c r="C33" s="210"/>
      <c r="D33" s="17">
        <f>Contexto!D30</f>
        <v>0</v>
      </c>
      <c r="E33" s="18"/>
      <c r="F33" s="18"/>
      <c r="G33" s="18"/>
      <c r="H33" s="18"/>
      <c r="I33" s="145" t="s">
        <v>260</v>
      </c>
      <c r="K33" s="68"/>
      <c r="L33" s="68"/>
    </row>
    <row r="34" spans="2:12" ht="28.5" customHeight="1" thickBot="1" x14ac:dyDescent="0.3">
      <c r="B34" s="142"/>
      <c r="C34" s="210"/>
      <c r="D34" s="17">
        <f>Contexto!D31</f>
        <v>0</v>
      </c>
      <c r="E34" s="18"/>
      <c r="F34" s="18"/>
      <c r="G34" s="18"/>
      <c r="H34" s="18"/>
      <c r="I34" s="145" t="s">
        <v>261</v>
      </c>
      <c r="K34" s="68"/>
      <c r="L34" s="68"/>
    </row>
    <row r="35" spans="2:12" ht="37.5" customHeight="1" x14ac:dyDescent="0.25">
      <c r="B35" s="137"/>
      <c r="C35" s="210"/>
      <c r="D35" s="17">
        <f>Contexto!D32</f>
        <v>0</v>
      </c>
      <c r="E35" s="18"/>
      <c r="F35" s="18"/>
      <c r="G35" s="18"/>
      <c r="H35" s="18"/>
      <c r="K35" s="68"/>
      <c r="L35" s="68"/>
    </row>
    <row r="36" spans="2:12" ht="37.5" hidden="1" customHeight="1" x14ac:dyDescent="0.25">
      <c r="B36" s="137"/>
      <c r="C36" s="210"/>
      <c r="D36" s="17">
        <f>Contexto!D33</f>
        <v>0</v>
      </c>
      <c r="E36" s="18"/>
      <c r="F36" s="18"/>
      <c r="G36" s="18"/>
      <c r="H36" s="18"/>
      <c r="I36" s="68"/>
      <c r="K36" s="68"/>
      <c r="L36" s="68"/>
    </row>
    <row r="37" spans="2:12" ht="36" hidden="1" customHeight="1" x14ac:dyDescent="0.25">
      <c r="B37" s="137"/>
      <c r="C37" s="210"/>
      <c r="D37" s="17">
        <f>Contexto!D34</f>
        <v>0</v>
      </c>
      <c r="E37" s="18"/>
      <c r="F37" s="18"/>
      <c r="G37" s="18"/>
      <c r="H37" s="18"/>
      <c r="I37" s="68"/>
      <c r="K37" s="68"/>
      <c r="L37" s="68"/>
    </row>
    <row r="38" spans="2:12" ht="37.5" hidden="1" customHeight="1" x14ac:dyDescent="0.25">
      <c r="B38" s="137"/>
      <c r="C38" s="210"/>
      <c r="D38" s="17">
        <f>Contexto!D35</f>
        <v>0</v>
      </c>
      <c r="E38" s="18"/>
      <c r="F38" s="18"/>
      <c r="G38" s="18"/>
      <c r="H38" s="18"/>
      <c r="I38" s="68"/>
      <c r="K38" s="68"/>
      <c r="L38" s="68"/>
    </row>
    <row r="39" spans="2:12" ht="37.5" hidden="1" customHeight="1" x14ac:dyDescent="0.25">
      <c r="B39" s="137"/>
      <c r="C39" s="210"/>
      <c r="D39" s="17">
        <f>Contexto!D36</f>
        <v>0</v>
      </c>
      <c r="E39" s="18"/>
      <c r="F39" s="18"/>
      <c r="G39" s="18"/>
      <c r="H39" s="18"/>
    </row>
    <row r="40" spans="2:12" ht="37.5" hidden="1" customHeight="1" x14ac:dyDescent="0.25">
      <c r="B40" s="137"/>
      <c r="C40" s="210"/>
      <c r="D40" s="17">
        <f>Contexto!D37</f>
        <v>0</v>
      </c>
      <c r="E40" s="18"/>
      <c r="F40" s="18"/>
      <c r="G40" s="18"/>
      <c r="H40" s="18"/>
    </row>
    <row r="41" spans="2:12" ht="37.5" hidden="1" customHeight="1" x14ac:dyDescent="0.25">
      <c r="B41" s="137"/>
      <c r="C41" s="210"/>
      <c r="D41" s="19" t="s">
        <v>111</v>
      </c>
      <c r="E41" s="18"/>
      <c r="F41" s="18"/>
      <c r="G41" s="18"/>
      <c r="H41" s="18"/>
    </row>
    <row r="44" spans="2:12" ht="37.5" hidden="1" customHeight="1" x14ac:dyDescent="0.25">
      <c r="C44" s="20" t="s">
        <v>20</v>
      </c>
    </row>
    <row r="45" spans="2:12" ht="37.5" hidden="1" customHeight="1" x14ac:dyDescent="0.25">
      <c r="C45" s="20" t="s">
        <v>15</v>
      </c>
    </row>
    <row r="49" ht="37.5" customHeight="1" x14ac:dyDescent="0.25"/>
  </sheetData>
  <sheetProtection formatCells="0" formatRows="0"/>
  <mergeCells count="12">
    <mergeCell ref="K2:K3"/>
    <mergeCell ref="L2:S3"/>
    <mergeCell ref="K4:L4"/>
    <mergeCell ref="M4:N4"/>
    <mergeCell ref="O4:S4"/>
    <mergeCell ref="C32:C41"/>
    <mergeCell ref="J6:J20"/>
    <mergeCell ref="B7:B20"/>
    <mergeCell ref="N7:R7"/>
    <mergeCell ref="K6:S6"/>
    <mergeCell ref="C9:C19"/>
    <mergeCell ref="C21:C30"/>
  </mergeCells>
  <conditionalFormatting sqref="R9:R2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2">
    <dataValidation type="list" allowBlank="1" showInputMessage="1" showErrorMessage="1" sqref="E9:E19 E32:E41 E21:E30" xr:uid="{00000000-0002-0000-0300-000000000000}">
      <formula1>$C$44:$C$45</formula1>
    </dataValidation>
    <dataValidation type="list" allowBlank="1" showInputMessage="1" showErrorMessage="1" sqref="O9:Q20" xr:uid="{00000000-0002-0000-0300-000001000000}">
      <formula1>$U$8:$U$17</formula1>
    </dataValidation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V51"/>
  <sheetViews>
    <sheetView zoomScaleNormal="100" workbookViewId="0">
      <pane ySplit="6" topLeftCell="A7" activePane="bottomLeft" state="frozen"/>
      <selection activeCell="C1" sqref="C1"/>
      <selection pane="bottomLeft" activeCell="C2" sqref="C2:H3"/>
    </sheetView>
  </sheetViews>
  <sheetFormatPr baseColWidth="10" defaultColWidth="0" defaultRowHeight="14.25" zeroHeight="1" x14ac:dyDescent="0.25"/>
  <cols>
    <col min="1" max="1" width="15" style="24" customWidth="1"/>
    <col min="2" max="2" width="18.28515625" style="24" customWidth="1"/>
    <col min="3" max="9" width="29.85546875" style="24" customWidth="1"/>
    <col min="10" max="16384" width="29.85546875" style="24" hidden="1"/>
  </cols>
  <sheetData>
    <row r="1" spans="1:10" x14ac:dyDescent="0.25"/>
    <row r="2" spans="1:10" ht="14.25" customHeight="1" x14ac:dyDescent="0.25">
      <c r="B2" s="226"/>
      <c r="C2" s="374" t="s">
        <v>312</v>
      </c>
      <c r="D2" s="375"/>
      <c r="E2" s="375"/>
      <c r="F2" s="375"/>
      <c r="G2" s="375"/>
      <c r="H2" s="376"/>
    </row>
    <row r="3" spans="1:10" ht="69" customHeight="1" x14ac:dyDescent="0.25">
      <c r="B3" s="226"/>
      <c r="C3" s="208"/>
      <c r="D3" s="209"/>
      <c r="E3" s="209"/>
      <c r="F3" s="209"/>
      <c r="G3" s="209"/>
      <c r="H3" s="368"/>
    </row>
    <row r="4" spans="1:10" ht="18" customHeight="1" x14ac:dyDescent="0.25">
      <c r="B4" s="227" t="s">
        <v>313</v>
      </c>
      <c r="C4" s="227"/>
      <c r="D4" s="227" t="s">
        <v>318</v>
      </c>
      <c r="E4" s="227"/>
      <c r="F4" s="228" t="s">
        <v>319</v>
      </c>
      <c r="G4" s="228"/>
      <c r="H4" s="228"/>
    </row>
    <row r="5" spans="1:10" ht="14.25" customHeight="1" thickBot="1" x14ac:dyDescent="0.3"/>
    <row r="6" spans="1:10" ht="14.25" customHeight="1" thickBot="1" x14ac:dyDescent="0.3">
      <c r="A6" s="54"/>
      <c r="B6" s="255" t="s">
        <v>34</v>
      </c>
      <c r="C6" s="246" t="s">
        <v>214</v>
      </c>
      <c r="D6" s="247"/>
      <c r="E6" s="247"/>
      <c r="F6" s="247"/>
      <c r="G6" s="248"/>
      <c r="H6" s="264" t="s">
        <v>35</v>
      </c>
      <c r="J6" s="55" t="s">
        <v>37</v>
      </c>
    </row>
    <row r="7" spans="1:10" ht="75.75" customHeight="1" thickBot="1" x14ac:dyDescent="0.3">
      <c r="A7" s="54"/>
      <c r="B7" s="256"/>
      <c r="C7" s="257">
        <f>Riesgo!F8</f>
        <v>0</v>
      </c>
      <c r="D7" s="258"/>
      <c r="E7" s="258"/>
      <c r="F7" s="258"/>
      <c r="G7" s="259"/>
      <c r="H7" s="265"/>
      <c r="J7" s="55"/>
    </row>
    <row r="8" spans="1:10" ht="69" customHeight="1" thickBot="1" x14ac:dyDescent="0.3">
      <c r="A8" s="54"/>
      <c r="B8" s="105" t="s">
        <v>236</v>
      </c>
      <c r="C8" s="267"/>
      <c r="D8" s="268"/>
      <c r="E8" s="268"/>
      <c r="F8" s="268"/>
      <c r="G8" s="269"/>
      <c r="H8" s="266"/>
      <c r="J8" s="55"/>
    </row>
    <row r="9" spans="1:10" ht="50.25" customHeight="1" thickBot="1" x14ac:dyDescent="0.3">
      <c r="B9" s="249" t="s">
        <v>190</v>
      </c>
      <c r="C9" s="19" t="s">
        <v>149</v>
      </c>
      <c r="D9" s="19" t="s">
        <v>148</v>
      </c>
      <c r="E9" s="19" t="s">
        <v>147</v>
      </c>
      <c r="F9" s="106" t="s">
        <v>146</v>
      </c>
      <c r="G9" s="107" t="s">
        <v>145</v>
      </c>
      <c r="H9" s="260">
        <f>SUM(C11:G11)</f>
        <v>7</v>
      </c>
      <c r="J9" s="53"/>
    </row>
    <row r="10" spans="1:10" ht="15" thickBot="1" x14ac:dyDescent="0.3">
      <c r="A10" s="54"/>
      <c r="B10" s="249"/>
      <c r="C10" s="108" t="s">
        <v>20</v>
      </c>
      <c r="D10" s="108" t="s">
        <v>20</v>
      </c>
      <c r="E10" s="108" t="s">
        <v>20</v>
      </c>
      <c r="F10" s="108" t="s">
        <v>20</v>
      </c>
      <c r="G10" s="109" t="s">
        <v>15</v>
      </c>
      <c r="H10" s="262"/>
      <c r="J10" s="53"/>
    </row>
    <row r="11" spans="1:10" ht="15" hidden="1" thickBot="1" x14ac:dyDescent="0.3">
      <c r="A11" s="54"/>
      <c r="B11" s="249"/>
      <c r="C11" s="18">
        <f>VLOOKUP(C10,$M$41:$N$42,2,0)</f>
        <v>1</v>
      </c>
      <c r="D11" s="18">
        <f>VLOOKUP(D10,O41:P42,2,0)</f>
        <v>2</v>
      </c>
      <c r="E11" s="18">
        <f>VLOOKUP(E10,$O$41:$P$42,2,0)</f>
        <v>2</v>
      </c>
      <c r="F11" s="18">
        <f>VLOOKUP(F10,O41:P42,2,0)</f>
        <v>2</v>
      </c>
      <c r="G11" s="75">
        <f>VLOOKUP(G10,O41:P42,2,0)</f>
        <v>0</v>
      </c>
      <c r="H11" s="261"/>
      <c r="J11" s="23"/>
    </row>
    <row r="12" spans="1:10" ht="30" customHeight="1" thickBot="1" x14ac:dyDescent="0.3">
      <c r="A12" s="54"/>
      <c r="B12" s="250" t="s">
        <v>191</v>
      </c>
      <c r="C12" s="106" t="s">
        <v>150</v>
      </c>
      <c r="D12" s="230" t="s">
        <v>189</v>
      </c>
      <c r="E12" s="251" t="s">
        <v>138</v>
      </c>
      <c r="F12" s="241"/>
      <c r="G12" s="263"/>
      <c r="H12" s="260">
        <f>SUM(C14:G14)</f>
        <v>1</v>
      </c>
      <c r="J12" s="23"/>
    </row>
    <row r="13" spans="1:10" ht="14.25" customHeight="1" thickBot="1" x14ac:dyDescent="0.3">
      <c r="A13" s="54"/>
      <c r="B13" s="250"/>
      <c r="C13" s="108" t="s">
        <v>20</v>
      </c>
      <c r="D13" s="230"/>
      <c r="E13" s="251"/>
      <c r="F13" s="241"/>
      <c r="G13" s="263"/>
      <c r="H13" s="262"/>
      <c r="J13" s="48"/>
    </row>
    <row r="14" spans="1:10" ht="15.75" hidden="1" customHeight="1" thickBot="1" x14ac:dyDescent="0.25">
      <c r="A14" s="54"/>
      <c r="B14" s="250"/>
      <c r="C14" s="18">
        <f>VLOOKUP(C13,$M$41:$N$42,2,0)</f>
        <v>1</v>
      </c>
      <c r="D14" s="230"/>
      <c r="E14" s="110">
        <f>VLOOKUP(E12,A42:B46,2,0)</f>
        <v>0</v>
      </c>
      <c r="F14" s="241"/>
      <c r="G14" s="263"/>
      <c r="H14" s="261"/>
      <c r="J14" s="48"/>
    </row>
    <row r="15" spans="1:10" ht="39.75" customHeight="1" x14ac:dyDescent="0.25">
      <c r="A15" s="54"/>
      <c r="B15" s="250" t="s">
        <v>185</v>
      </c>
      <c r="C15" s="106" t="s">
        <v>285</v>
      </c>
      <c r="D15" s="19" t="s">
        <v>281</v>
      </c>
      <c r="E15" s="106" t="s">
        <v>282</v>
      </c>
      <c r="F15" s="19" t="s">
        <v>283</v>
      </c>
      <c r="G15" s="86" t="s">
        <v>284</v>
      </c>
      <c r="H15" s="260">
        <f>SUM(C17:G17)</f>
        <v>0</v>
      </c>
    </row>
    <row r="16" spans="1:10" x14ac:dyDescent="0.25">
      <c r="A16" s="54"/>
      <c r="B16" s="250"/>
      <c r="C16" s="108" t="s">
        <v>15</v>
      </c>
      <c r="D16" s="108" t="s">
        <v>15</v>
      </c>
      <c r="E16" s="108" t="s">
        <v>15</v>
      </c>
      <c r="F16" s="108" t="s">
        <v>15</v>
      </c>
      <c r="G16" s="109" t="s">
        <v>15</v>
      </c>
      <c r="H16" s="262"/>
    </row>
    <row r="17" spans="1:8" ht="12" hidden="1" customHeight="1" thickBot="1" x14ac:dyDescent="0.3">
      <c r="A17" s="54"/>
      <c r="B17" s="250"/>
      <c r="C17" s="18">
        <f>VLOOKUP(C16,$M$41:$N$42,2,0)</f>
        <v>0</v>
      </c>
      <c r="D17" s="18">
        <f>VLOOKUP(D16,$M$41:$N$42,2,0)</f>
        <v>0</v>
      </c>
      <c r="E17" s="18">
        <f>VLOOKUP(E16,$M$41:$N$42,2,0)</f>
        <v>0</v>
      </c>
      <c r="F17" s="18">
        <f>VLOOKUP(F16,$O$41:$P$42,2,0)</f>
        <v>0</v>
      </c>
      <c r="G17" s="75">
        <f>VLOOKUP(G16,$Q$41:$R$42,2,0)</f>
        <v>0</v>
      </c>
      <c r="H17" s="262"/>
    </row>
    <row r="18" spans="1:8" ht="38.25" x14ac:dyDescent="0.25">
      <c r="B18" s="250" t="s">
        <v>186</v>
      </c>
      <c r="C18" s="19" t="s">
        <v>151</v>
      </c>
      <c r="D18" s="19" t="s">
        <v>152</v>
      </c>
      <c r="E18" s="19" t="s">
        <v>153</v>
      </c>
      <c r="F18" s="19" t="s">
        <v>154</v>
      </c>
      <c r="G18" s="86" t="s">
        <v>155</v>
      </c>
      <c r="H18" s="260">
        <f>SUM(C20:G20)</f>
        <v>3</v>
      </c>
    </row>
    <row r="19" spans="1:8" x14ac:dyDescent="0.25">
      <c r="A19" s="54"/>
      <c r="B19" s="250"/>
      <c r="C19" s="108" t="s">
        <v>15</v>
      </c>
      <c r="D19" s="108" t="s">
        <v>15</v>
      </c>
      <c r="E19" s="108" t="s">
        <v>20</v>
      </c>
      <c r="F19" s="108" t="s">
        <v>20</v>
      </c>
      <c r="G19" s="109" t="s">
        <v>20</v>
      </c>
      <c r="H19" s="262"/>
    </row>
    <row r="20" spans="1:8" ht="15.75" hidden="1" customHeight="1" thickBot="1" x14ac:dyDescent="0.3">
      <c r="A20" s="54"/>
      <c r="B20" s="250"/>
      <c r="C20" s="18">
        <f>VLOOKUP(C19,$M$41:$N$42,2,0)</f>
        <v>0</v>
      </c>
      <c r="D20" s="18">
        <f>VLOOKUP(D19,$M$41:$N$42,2,0)</f>
        <v>0</v>
      </c>
      <c r="E20" s="18">
        <f>VLOOKUP(E19,$M$41:$N$42,2,0)</f>
        <v>1</v>
      </c>
      <c r="F20" s="18">
        <f>VLOOKUP(F19,$M$41:$N$42,2,0)</f>
        <v>1</v>
      </c>
      <c r="G20" s="75">
        <f>VLOOKUP(G19,$M$41:$N$42,2,0)</f>
        <v>1</v>
      </c>
      <c r="H20" s="262"/>
    </row>
    <row r="21" spans="1:8" ht="25.5" x14ac:dyDescent="0.25">
      <c r="A21" s="54"/>
      <c r="B21" s="250" t="s">
        <v>26</v>
      </c>
      <c r="C21" s="19" t="s">
        <v>156</v>
      </c>
      <c r="D21" s="19" t="s">
        <v>157</v>
      </c>
      <c r="E21" s="19" t="s">
        <v>158</v>
      </c>
      <c r="F21" s="19" t="s">
        <v>159</v>
      </c>
      <c r="G21" s="111" t="s">
        <v>160</v>
      </c>
      <c r="H21" s="273">
        <f>SUM(C23:G23)</f>
        <v>6</v>
      </c>
    </row>
    <row r="22" spans="1:8" x14ac:dyDescent="0.25">
      <c r="A22" s="54"/>
      <c r="B22" s="250"/>
      <c r="C22" s="108" t="s">
        <v>20</v>
      </c>
      <c r="D22" s="108" t="s">
        <v>20</v>
      </c>
      <c r="E22" s="108" t="s">
        <v>20</v>
      </c>
      <c r="F22" s="108" t="s">
        <v>20</v>
      </c>
      <c r="G22" s="112" t="s">
        <v>20</v>
      </c>
      <c r="H22" s="274"/>
    </row>
    <row r="23" spans="1:8" ht="15.75" hidden="1" customHeight="1" thickBot="1" x14ac:dyDescent="0.3">
      <c r="A23" s="54"/>
      <c r="B23" s="250"/>
      <c r="C23" s="18">
        <f>VLOOKUP(C22,$M$41:$N$42,2,0)</f>
        <v>1</v>
      </c>
      <c r="D23" s="18">
        <f>VLOOKUP(D22,$O$41:$P$42,2,0)</f>
        <v>2</v>
      </c>
      <c r="E23" s="18">
        <f>VLOOKUP(E22,$M$41:$N$42,2,0)</f>
        <v>1</v>
      </c>
      <c r="F23" s="18">
        <f>VLOOKUP(F22,$M$41:$N$42,2,0)</f>
        <v>1</v>
      </c>
      <c r="G23" s="75">
        <f>VLOOKUP(G22,$M$41:$N$42,2,0)</f>
        <v>1</v>
      </c>
      <c r="H23" s="274"/>
    </row>
    <row r="24" spans="1:8" ht="48" customHeight="1" thickBot="1" x14ac:dyDescent="0.3">
      <c r="A24" s="54"/>
      <c r="B24" s="250" t="s">
        <v>27</v>
      </c>
      <c r="C24" s="252" t="s">
        <v>161</v>
      </c>
      <c r="D24" s="113" t="s">
        <v>164</v>
      </c>
      <c r="E24" s="241"/>
      <c r="F24" s="253"/>
      <c r="G24" s="244"/>
      <c r="H24" s="260">
        <f>SUM(C25:G25)</f>
        <v>5</v>
      </c>
    </row>
    <row r="25" spans="1:8" ht="15.75" hidden="1" customHeight="1" thickBot="1" x14ac:dyDescent="0.3">
      <c r="A25" s="54"/>
      <c r="B25" s="250"/>
      <c r="C25" s="252"/>
      <c r="D25" s="19">
        <f>VLOOKUP(D24,D41:E46,2,0)</f>
        <v>5</v>
      </c>
      <c r="E25" s="241"/>
      <c r="F25" s="254"/>
      <c r="G25" s="245"/>
      <c r="H25" s="261"/>
    </row>
    <row r="26" spans="1:8" ht="42.75" customHeight="1" x14ac:dyDescent="0.25">
      <c r="B26" s="250" t="s">
        <v>28</v>
      </c>
      <c r="C26" s="106" t="s">
        <v>165</v>
      </c>
      <c r="D26" s="106" t="s">
        <v>166</v>
      </c>
      <c r="E26" s="106" t="s">
        <v>167</v>
      </c>
      <c r="F26" s="240"/>
      <c r="G26" s="243"/>
      <c r="H26" s="260">
        <f>SUM(C28:G28)</f>
        <v>5</v>
      </c>
    </row>
    <row r="27" spans="1:8" ht="20.25" customHeight="1" thickBot="1" x14ac:dyDescent="0.3">
      <c r="A27" s="54"/>
      <c r="B27" s="250"/>
      <c r="C27" s="108" t="s">
        <v>20</v>
      </c>
      <c r="D27" s="108" t="s">
        <v>20</v>
      </c>
      <c r="E27" s="108" t="s">
        <v>20</v>
      </c>
      <c r="F27" s="241"/>
      <c r="G27" s="244"/>
      <c r="H27" s="262"/>
    </row>
    <row r="28" spans="1:8" ht="15.75" hidden="1" customHeight="1" thickBot="1" x14ac:dyDescent="0.3">
      <c r="A28" s="54"/>
      <c r="B28" s="250"/>
      <c r="C28" s="18">
        <f>VLOOKUP(C27,$M$41:$N$42,2,0)</f>
        <v>1</v>
      </c>
      <c r="D28" s="18">
        <f>VLOOKUP(D27,$O$41:$P$42,2,0)</f>
        <v>2</v>
      </c>
      <c r="E28" s="18">
        <f>VLOOKUP(E27,$O$41:$P$42,2,0)</f>
        <v>2</v>
      </c>
      <c r="F28" s="242"/>
      <c r="G28" s="245"/>
      <c r="H28" s="261"/>
    </row>
    <row r="29" spans="1:8" ht="34.5" customHeight="1" x14ac:dyDescent="0.25">
      <c r="A29" s="54"/>
      <c r="B29" s="250" t="s">
        <v>29</v>
      </c>
      <c r="C29" s="19" t="s">
        <v>168</v>
      </c>
      <c r="D29" s="230" t="s">
        <v>169</v>
      </c>
      <c r="E29" s="251" t="s">
        <v>170</v>
      </c>
      <c r="F29" s="236"/>
      <c r="G29" s="234"/>
      <c r="H29" s="260">
        <f>SUM(C31:G31)</f>
        <v>3</v>
      </c>
    </row>
    <row r="30" spans="1:8" ht="34.5" customHeight="1" thickBot="1" x14ac:dyDescent="0.3">
      <c r="A30" s="54"/>
      <c r="B30" s="250"/>
      <c r="C30" s="108" t="s">
        <v>20</v>
      </c>
      <c r="D30" s="230"/>
      <c r="E30" s="251"/>
      <c r="F30" s="237"/>
      <c r="G30" s="235"/>
      <c r="H30" s="262"/>
    </row>
    <row r="31" spans="1:8" ht="15.75" hidden="1" customHeight="1" thickBot="1" x14ac:dyDescent="0.3">
      <c r="A31" s="54"/>
      <c r="B31" s="250"/>
      <c r="C31" s="18">
        <f>VLOOKUP(C30,$M$41:$N$42,2,0)</f>
        <v>1</v>
      </c>
      <c r="D31" s="230"/>
      <c r="E31" s="106">
        <f>VLOOKUP(E29,G42:H46,2,0)</f>
        <v>2</v>
      </c>
      <c r="F31" s="238"/>
      <c r="G31" s="239"/>
      <c r="H31" s="262"/>
    </row>
    <row r="32" spans="1:8" ht="69" customHeight="1" x14ac:dyDescent="0.25">
      <c r="A32" s="54"/>
      <c r="B32" s="250" t="s">
        <v>187</v>
      </c>
      <c r="C32" s="230" t="s">
        <v>179</v>
      </c>
      <c r="D32" s="114" t="s">
        <v>138</v>
      </c>
      <c r="E32" s="231"/>
      <c r="F32" s="232"/>
      <c r="G32" s="234"/>
      <c r="H32" s="260">
        <f>SUM(C33:G33)</f>
        <v>0</v>
      </c>
    </row>
    <row r="33" spans="1:22" ht="15.75" hidden="1" customHeight="1" thickBot="1" x14ac:dyDescent="0.3">
      <c r="A33" s="54"/>
      <c r="B33" s="250"/>
      <c r="C33" s="230"/>
      <c r="D33" s="19">
        <f>VLOOKUP(D32,J41:K46,2,0)</f>
        <v>0</v>
      </c>
      <c r="E33" s="231"/>
      <c r="F33" s="233"/>
      <c r="G33" s="235"/>
      <c r="H33" s="261"/>
    </row>
    <row r="34" spans="1:22" ht="38.25" x14ac:dyDescent="0.25">
      <c r="A34" s="54"/>
      <c r="B34" s="250" t="s">
        <v>188</v>
      </c>
      <c r="C34" s="106" t="s">
        <v>180</v>
      </c>
      <c r="D34" s="106" t="s">
        <v>181</v>
      </c>
      <c r="E34" s="106" t="s">
        <v>182</v>
      </c>
      <c r="F34" s="106" t="s">
        <v>183</v>
      </c>
      <c r="G34" s="107" t="s">
        <v>184</v>
      </c>
      <c r="H34" s="260">
        <f>SUM(C36:G36)</f>
        <v>2</v>
      </c>
    </row>
    <row r="35" spans="1:22" x14ac:dyDescent="0.25">
      <c r="A35" s="54"/>
      <c r="B35" s="250"/>
      <c r="C35" s="108" t="s">
        <v>20</v>
      </c>
      <c r="D35" s="108" t="s">
        <v>20</v>
      </c>
      <c r="E35" s="108" t="s">
        <v>15</v>
      </c>
      <c r="F35" s="108" t="s">
        <v>15</v>
      </c>
      <c r="G35" s="109" t="s">
        <v>15</v>
      </c>
      <c r="H35" s="262"/>
    </row>
    <row r="36" spans="1:22" ht="21.75" hidden="1" customHeight="1" thickBot="1" x14ac:dyDescent="0.3">
      <c r="A36" s="54"/>
      <c r="B36" s="250"/>
      <c r="C36" s="18">
        <f>VLOOKUP(C35,$M$41:$N$42,2,0)</f>
        <v>1</v>
      </c>
      <c r="D36" s="18">
        <f>VLOOKUP(D35,$M$41:$N$42,2,0)</f>
        <v>1</v>
      </c>
      <c r="E36" s="18">
        <f>VLOOKUP(E35,$M$41:$N$42,2,0)</f>
        <v>0</v>
      </c>
      <c r="F36" s="18">
        <f>VLOOKUP(F35,$M$41:$N$42,2,0)</f>
        <v>0</v>
      </c>
      <c r="G36" s="75">
        <f>VLOOKUP(G35,$M$41:$N$42,2,0)</f>
        <v>0</v>
      </c>
      <c r="H36" s="261"/>
    </row>
    <row r="37" spans="1:22" ht="18.75" customHeight="1" thickBot="1" x14ac:dyDescent="0.3">
      <c r="B37" s="270" t="s">
        <v>36</v>
      </c>
      <c r="C37" s="271"/>
      <c r="D37" s="271"/>
      <c r="E37" s="271"/>
      <c r="F37" s="271"/>
      <c r="G37" s="272"/>
      <c r="H37" s="125">
        <f>SUM(H9:H36)</f>
        <v>32</v>
      </c>
    </row>
    <row r="38" spans="1:22" hidden="1" x14ac:dyDescent="0.25">
      <c r="H38" s="24" t="str">
        <f>IF(H37&gt;48,"20",IF(H37&gt;36,"10",IF(H37&gt;24,"5",IF(H37&gt;12,"3",IF(H37&gt;0,"1","1")))))</f>
        <v>5</v>
      </c>
    </row>
    <row r="39" spans="1:22" x14ac:dyDescent="0.25"/>
    <row r="40" spans="1:22" x14ac:dyDescent="0.25"/>
    <row r="41" spans="1:22" hidden="1" x14ac:dyDescent="0.25">
      <c r="D41" s="24" t="s">
        <v>138</v>
      </c>
      <c r="E41" s="24">
        <v>0</v>
      </c>
      <c r="J41" s="24" t="s">
        <v>138</v>
      </c>
      <c r="K41" s="24">
        <v>0</v>
      </c>
      <c r="M41" s="24" t="s">
        <v>20</v>
      </c>
      <c r="N41" s="24">
        <v>1</v>
      </c>
      <c r="O41" s="24" t="s">
        <v>20</v>
      </c>
      <c r="P41" s="24">
        <v>2</v>
      </c>
      <c r="Q41" s="24" t="s">
        <v>20</v>
      </c>
      <c r="R41" s="24">
        <v>3</v>
      </c>
      <c r="S41" s="24" t="s">
        <v>20</v>
      </c>
      <c r="T41" s="24">
        <v>4</v>
      </c>
      <c r="U41" s="24" t="s">
        <v>20</v>
      </c>
      <c r="V41" s="24">
        <v>5</v>
      </c>
    </row>
    <row r="42" spans="1:22" ht="28.5" hidden="1" x14ac:dyDescent="0.25">
      <c r="A42" s="24" t="s">
        <v>138</v>
      </c>
      <c r="B42" s="24">
        <v>0</v>
      </c>
      <c r="D42" s="24" t="s">
        <v>162</v>
      </c>
      <c r="E42" s="24">
        <v>1</v>
      </c>
      <c r="G42" s="24" t="s">
        <v>138</v>
      </c>
      <c r="H42" s="24">
        <v>0</v>
      </c>
      <c r="J42" s="24" t="s">
        <v>176</v>
      </c>
      <c r="K42" s="24">
        <v>1</v>
      </c>
      <c r="M42" s="24" t="s">
        <v>15</v>
      </c>
      <c r="N42" s="24">
        <v>0</v>
      </c>
      <c r="O42" s="24" t="s">
        <v>15</v>
      </c>
      <c r="P42" s="24">
        <v>0</v>
      </c>
      <c r="Q42" s="24" t="s">
        <v>15</v>
      </c>
      <c r="R42" s="24">
        <v>0</v>
      </c>
      <c r="S42" s="24" t="s">
        <v>15</v>
      </c>
      <c r="T42" s="24">
        <v>0</v>
      </c>
      <c r="U42" s="24" t="s">
        <v>15</v>
      </c>
      <c r="V42" s="24">
        <v>0</v>
      </c>
    </row>
    <row r="43" spans="1:22" ht="28.5" hidden="1" x14ac:dyDescent="0.2">
      <c r="A43" s="56" t="s">
        <v>141</v>
      </c>
      <c r="B43" s="56">
        <v>1</v>
      </c>
      <c r="D43" s="24" t="s">
        <v>198</v>
      </c>
      <c r="E43" s="24">
        <v>2</v>
      </c>
      <c r="G43" s="24" t="s">
        <v>170</v>
      </c>
      <c r="H43" s="24">
        <v>2</v>
      </c>
      <c r="J43" s="24" t="s">
        <v>174</v>
      </c>
      <c r="K43" s="24">
        <v>2</v>
      </c>
    </row>
    <row r="44" spans="1:22" ht="28.5" hidden="1" x14ac:dyDescent="0.2">
      <c r="A44" s="56" t="s">
        <v>142</v>
      </c>
      <c r="B44" s="56">
        <v>3</v>
      </c>
      <c r="D44" s="24" t="s">
        <v>197</v>
      </c>
      <c r="E44" s="24">
        <v>3</v>
      </c>
      <c r="G44" s="24" t="s">
        <v>171</v>
      </c>
      <c r="H44" s="24">
        <v>3</v>
      </c>
      <c r="J44" s="24" t="s">
        <v>175</v>
      </c>
      <c r="K44" s="24">
        <v>3</v>
      </c>
    </row>
    <row r="45" spans="1:22" ht="42.75" hidden="1" x14ac:dyDescent="0.2">
      <c r="A45" s="56" t="s">
        <v>143</v>
      </c>
      <c r="B45" s="56">
        <v>4</v>
      </c>
      <c r="D45" s="24" t="s">
        <v>163</v>
      </c>
      <c r="E45" s="24">
        <v>4</v>
      </c>
      <c r="G45" s="24" t="s">
        <v>172</v>
      </c>
      <c r="H45" s="24">
        <v>4</v>
      </c>
      <c r="J45" s="24" t="s">
        <v>177</v>
      </c>
      <c r="K45" s="24">
        <v>4</v>
      </c>
    </row>
    <row r="46" spans="1:22" ht="42.75" hidden="1" x14ac:dyDescent="0.2">
      <c r="A46" s="56" t="s">
        <v>144</v>
      </c>
      <c r="B46" s="56">
        <v>5</v>
      </c>
      <c r="D46" s="24" t="s">
        <v>164</v>
      </c>
      <c r="E46" s="24">
        <v>5</v>
      </c>
      <c r="G46" s="24" t="s">
        <v>173</v>
      </c>
      <c r="H46" s="24">
        <v>5</v>
      </c>
      <c r="J46" s="24" t="s">
        <v>178</v>
      </c>
      <c r="K46" s="24">
        <v>5</v>
      </c>
    </row>
    <row r="47" spans="1:22" ht="14.25" hidden="1" customHeight="1" x14ac:dyDescent="0.25">
      <c r="C47" s="24">
        <v>1</v>
      </c>
      <c r="D47" s="24">
        <v>2</v>
      </c>
      <c r="E47" s="24">
        <v>3</v>
      </c>
      <c r="F47" s="24">
        <v>4</v>
      </c>
      <c r="G47" s="24">
        <v>5</v>
      </c>
    </row>
    <row r="48" spans="1:22" x14ac:dyDescent="0.25"/>
    <row r="49" x14ac:dyDescent="0.25"/>
    <row r="50" x14ac:dyDescent="0.25"/>
    <row r="51" x14ac:dyDescent="0.25"/>
  </sheetData>
  <sheetProtection formatCells="0"/>
  <mergeCells count="49">
    <mergeCell ref="B2:B3"/>
    <mergeCell ref="B4:C4"/>
    <mergeCell ref="D4:E4"/>
    <mergeCell ref="F4:H4"/>
    <mergeCell ref="C2:H3"/>
    <mergeCell ref="H6:H8"/>
    <mergeCell ref="H9:H11"/>
    <mergeCell ref="C8:G8"/>
    <mergeCell ref="H26:H28"/>
    <mergeCell ref="B37:G37"/>
    <mergeCell ref="B29:B31"/>
    <mergeCell ref="H29:H31"/>
    <mergeCell ref="B32:B33"/>
    <mergeCell ref="H32:H33"/>
    <mergeCell ref="B34:B36"/>
    <mergeCell ref="H34:H36"/>
    <mergeCell ref="E29:E30"/>
    <mergeCell ref="H18:H20"/>
    <mergeCell ref="B21:B23"/>
    <mergeCell ref="H21:H23"/>
    <mergeCell ref="B24:B25"/>
    <mergeCell ref="H24:H25"/>
    <mergeCell ref="H12:H14"/>
    <mergeCell ref="B15:B17"/>
    <mergeCell ref="H15:H17"/>
    <mergeCell ref="F12:F14"/>
    <mergeCell ref="G12:G14"/>
    <mergeCell ref="D12:D14"/>
    <mergeCell ref="F26:F28"/>
    <mergeCell ref="G26:G28"/>
    <mergeCell ref="C6:G6"/>
    <mergeCell ref="B9:B11"/>
    <mergeCell ref="B18:B20"/>
    <mergeCell ref="B26:B28"/>
    <mergeCell ref="E12:E13"/>
    <mergeCell ref="B12:B14"/>
    <mergeCell ref="C24:C25"/>
    <mergeCell ref="E24:E25"/>
    <mergeCell ref="F24:F25"/>
    <mergeCell ref="G24:G25"/>
    <mergeCell ref="B6:B7"/>
    <mergeCell ref="C7:G7"/>
    <mergeCell ref="C32:C33"/>
    <mergeCell ref="E32:E33"/>
    <mergeCell ref="F32:F33"/>
    <mergeCell ref="G32:G33"/>
    <mergeCell ref="D29:D31"/>
    <mergeCell ref="F29:F31"/>
    <mergeCell ref="G29:G31"/>
  </mergeCells>
  <conditionalFormatting sqref="J9:J10">
    <cfRule type="colorScale" priority="1">
      <colorScale>
        <cfvo type="min"/>
        <cfvo type="percentile" val="50"/>
        <cfvo type="max"/>
        <color rgb="FF92D050"/>
        <color rgb="FFFFFF00"/>
        <color rgb="FFFF0000"/>
      </colorScale>
    </cfRule>
  </conditionalFormatting>
  <dataValidations count="5">
    <dataValidation type="list" allowBlank="1" showInputMessage="1" showErrorMessage="1" sqref="E12" xr:uid="{00000000-0002-0000-0400-000000000000}">
      <formula1>$A$42:$A46</formula1>
    </dataValidation>
    <dataValidation type="list" allowBlank="1" showInputMessage="1" showErrorMessage="1" sqref="D24" xr:uid="{00000000-0002-0000-0400-000001000000}">
      <formula1>$D$41:$D$46</formula1>
    </dataValidation>
    <dataValidation type="list" allowBlank="1" showInputMessage="1" showErrorMessage="1" sqref="E29" xr:uid="{00000000-0002-0000-0400-000002000000}">
      <formula1>$G$42:$G$46</formula1>
    </dataValidation>
    <dataValidation type="list" allowBlank="1" showInputMessage="1" showErrorMessage="1" sqref="D32" xr:uid="{00000000-0002-0000-0400-000003000000}">
      <formula1>$J$41:$J$46</formula1>
    </dataValidation>
    <dataValidation type="list" allowBlank="1" showInputMessage="1" showErrorMessage="1" sqref="C10:G10 C13 C16:G16 C19:G19 C22:G22 C27:E27 C30 C35:G35" xr:uid="{00000000-0002-0000-0400-000004000000}">
      <formula1>$M$41:$M$42</formula1>
    </dataValidation>
  </dataValidations>
  <pageMargins left="0.7" right="0.7" top="0.75" bottom="0.75" header="0.3" footer="0.3"/>
  <pageSetup orientation="portrait" horizontalDpi="4294967295" verticalDpi="4294967295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A1:I38"/>
  <sheetViews>
    <sheetView zoomScaleNormal="100" workbookViewId="0">
      <selection activeCell="G11" sqref="G11"/>
    </sheetView>
  </sheetViews>
  <sheetFormatPr baseColWidth="10" defaultColWidth="0" defaultRowHeight="14.25" zeroHeight="1" x14ac:dyDescent="0.25"/>
  <cols>
    <col min="1" max="1" width="11.28515625" style="24" customWidth="1"/>
    <col min="2" max="2" width="12.28515625" style="24" hidden="1" customWidth="1"/>
    <col min="3" max="3" width="33" style="24" customWidth="1"/>
    <col min="4" max="4" width="35.5703125" style="24" customWidth="1"/>
    <col min="5" max="5" width="13" style="24" customWidth="1"/>
    <col min="6" max="6" width="29.42578125" style="24" customWidth="1"/>
    <col min="7" max="7" width="12.42578125" style="24" customWidth="1"/>
    <col min="8" max="8" width="33" style="24" customWidth="1"/>
    <col min="9" max="9" width="0" style="24" hidden="1" customWidth="1"/>
    <col min="10" max="16384" width="33" style="24" hidden="1"/>
  </cols>
  <sheetData>
    <row r="1" spans="2:7" ht="15" thickBot="1" x14ac:dyDescent="0.3"/>
    <row r="2" spans="2:7" ht="15" thickBot="1" x14ac:dyDescent="0.3">
      <c r="C2" s="278" t="s">
        <v>215</v>
      </c>
      <c r="D2" s="279"/>
      <c r="E2" s="279"/>
      <c r="F2" s="279"/>
      <c r="G2" s="280"/>
    </row>
    <row r="3" spans="2:7" ht="39" customHeight="1" thickBot="1" x14ac:dyDescent="0.3">
      <c r="C3" s="275">
        <f>Riesgo!F8</f>
        <v>0</v>
      </c>
      <c r="D3" s="276"/>
      <c r="E3" s="276"/>
      <c r="F3" s="276"/>
      <c r="G3" s="277"/>
    </row>
    <row r="4" spans="2:7" ht="15.75" customHeight="1" thickBot="1" x14ac:dyDescent="0.3">
      <c r="B4" s="118" t="s">
        <v>46</v>
      </c>
      <c r="C4" s="119" t="s">
        <v>199</v>
      </c>
      <c r="D4" s="120" t="s">
        <v>47</v>
      </c>
      <c r="E4" s="120" t="s">
        <v>137</v>
      </c>
      <c r="F4" s="120" t="s">
        <v>48</v>
      </c>
      <c r="G4" s="124" t="s">
        <v>49</v>
      </c>
    </row>
    <row r="5" spans="2:7" ht="25.5" x14ac:dyDescent="0.25">
      <c r="B5" s="281">
        <f>Rinherente!C9</f>
        <v>0</v>
      </c>
      <c r="C5" s="287" t="s">
        <v>200</v>
      </c>
      <c r="D5" s="116" t="s">
        <v>50</v>
      </c>
      <c r="E5" s="126" t="s">
        <v>20</v>
      </c>
      <c r="F5" s="116" t="s">
        <v>51</v>
      </c>
      <c r="G5" s="127"/>
    </row>
    <row r="6" spans="2:7" ht="38.25" x14ac:dyDescent="0.25">
      <c r="B6" s="282"/>
      <c r="C6" s="287"/>
      <c r="D6" s="116" t="s">
        <v>52</v>
      </c>
      <c r="E6" s="126" t="s">
        <v>20</v>
      </c>
      <c r="F6" s="116" t="s">
        <v>51</v>
      </c>
      <c r="G6" s="127"/>
    </row>
    <row r="7" spans="2:7" x14ac:dyDescent="0.25">
      <c r="B7" s="282"/>
      <c r="C7" s="287"/>
      <c r="D7" s="116">
        <f>Rinherente!D$9</f>
        <v>0</v>
      </c>
      <c r="E7" s="116" t="s">
        <v>203</v>
      </c>
      <c r="F7" s="116" t="s">
        <v>53</v>
      </c>
      <c r="G7" s="127"/>
    </row>
    <row r="8" spans="2:7" x14ac:dyDescent="0.25">
      <c r="B8" s="282"/>
      <c r="C8" s="287"/>
      <c r="D8" s="116">
        <f>Rinherente!D$10</f>
        <v>0</v>
      </c>
      <c r="E8" s="116" t="s">
        <v>203</v>
      </c>
      <c r="F8" s="116" t="s">
        <v>53</v>
      </c>
      <c r="G8" s="127"/>
    </row>
    <row r="9" spans="2:7" x14ac:dyDescent="0.25">
      <c r="B9" s="282"/>
      <c r="C9" s="287"/>
      <c r="D9" s="116">
        <f>Rinherente!D$11</f>
        <v>0</v>
      </c>
      <c r="E9" s="116" t="s">
        <v>203</v>
      </c>
      <c r="F9" s="116" t="s">
        <v>53</v>
      </c>
      <c r="G9" s="127"/>
    </row>
    <row r="10" spans="2:7" ht="25.5" x14ac:dyDescent="0.25">
      <c r="B10" s="282"/>
      <c r="C10" s="288" t="s">
        <v>201</v>
      </c>
      <c r="D10" s="121" t="s">
        <v>50</v>
      </c>
      <c r="E10" s="144" t="s">
        <v>20</v>
      </c>
      <c r="F10" s="121" t="s">
        <v>51</v>
      </c>
      <c r="G10" s="123"/>
    </row>
    <row r="11" spans="2:7" ht="38.25" x14ac:dyDescent="0.25">
      <c r="B11" s="282"/>
      <c r="C11" s="288"/>
      <c r="D11" s="121" t="s">
        <v>52</v>
      </c>
      <c r="E11" s="122" t="s">
        <v>20</v>
      </c>
      <c r="F11" s="121" t="s">
        <v>51</v>
      </c>
      <c r="G11" s="123"/>
    </row>
    <row r="12" spans="2:7" ht="42" customHeight="1" x14ac:dyDescent="0.25">
      <c r="B12" s="282"/>
      <c r="C12" s="288"/>
      <c r="D12" s="121">
        <f>Rinherente!D$9</f>
        <v>0</v>
      </c>
      <c r="E12" s="121" t="s">
        <v>203</v>
      </c>
      <c r="F12" s="121" t="s">
        <v>53</v>
      </c>
      <c r="G12" s="123"/>
    </row>
    <row r="13" spans="2:7" x14ac:dyDescent="0.25">
      <c r="B13" s="282"/>
      <c r="C13" s="288"/>
      <c r="D13" s="121">
        <f>Rinherente!D$10</f>
        <v>0</v>
      </c>
      <c r="E13" s="121" t="s">
        <v>203</v>
      </c>
      <c r="F13" s="121" t="s">
        <v>53</v>
      </c>
      <c r="G13" s="123"/>
    </row>
    <row r="14" spans="2:7" x14ac:dyDescent="0.25">
      <c r="B14" s="282"/>
      <c r="C14" s="288"/>
      <c r="D14" s="121">
        <f>Rinherente!D$11</f>
        <v>0</v>
      </c>
      <c r="E14" s="121" t="s">
        <v>203</v>
      </c>
      <c r="F14" s="121" t="s">
        <v>53</v>
      </c>
      <c r="G14" s="123"/>
    </row>
    <row r="15" spans="2:7" ht="25.5" x14ac:dyDescent="0.25">
      <c r="B15" s="282"/>
      <c r="C15" s="287" t="s">
        <v>202</v>
      </c>
      <c r="D15" s="116" t="s">
        <v>50</v>
      </c>
      <c r="E15" s="126" t="s">
        <v>20</v>
      </c>
      <c r="F15" s="116" t="s">
        <v>51</v>
      </c>
      <c r="G15" s="127"/>
    </row>
    <row r="16" spans="2:7" ht="38.25" x14ac:dyDescent="0.25">
      <c r="B16" s="282"/>
      <c r="C16" s="287"/>
      <c r="D16" s="116" t="s">
        <v>52</v>
      </c>
      <c r="E16" s="126" t="s">
        <v>20</v>
      </c>
      <c r="F16" s="116" t="s">
        <v>51</v>
      </c>
      <c r="G16" s="127"/>
    </row>
    <row r="17" spans="1:7" ht="35.25" customHeight="1" x14ac:dyDescent="0.25">
      <c r="B17" s="282"/>
      <c r="C17" s="287"/>
      <c r="D17" s="116">
        <f>Rinherente!D$9</f>
        <v>0</v>
      </c>
      <c r="E17" s="116" t="s">
        <v>203</v>
      </c>
      <c r="F17" s="116" t="s">
        <v>53</v>
      </c>
      <c r="G17" s="127"/>
    </row>
    <row r="18" spans="1:7" x14ac:dyDescent="0.25">
      <c r="B18" s="282"/>
      <c r="C18" s="287"/>
      <c r="D18" s="116">
        <f>Rinherente!D$10</f>
        <v>0</v>
      </c>
      <c r="E18" s="116" t="s">
        <v>203</v>
      </c>
      <c r="F18" s="116" t="s">
        <v>53</v>
      </c>
      <c r="G18" s="127"/>
    </row>
    <row r="19" spans="1:7" ht="15" thickBot="1" x14ac:dyDescent="0.3">
      <c r="B19" s="282"/>
      <c r="C19" s="289"/>
      <c r="D19" s="117">
        <f>Rinherente!D$11</f>
        <v>0</v>
      </c>
      <c r="E19" s="117" t="s">
        <v>203</v>
      </c>
      <c r="F19" s="117" t="s">
        <v>53</v>
      </c>
      <c r="G19" s="128"/>
    </row>
    <row r="20" spans="1:7" ht="26.25" hidden="1" thickBot="1" x14ac:dyDescent="0.3">
      <c r="B20" s="283"/>
      <c r="C20" s="284" t="s">
        <v>54</v>
      </c>
      <c r="D20" s="60" t="s">
        <v>50</v>
      </c>
      <c r="E20" s="60"/>
      <c r="F20" s="58" t="s">
        <v>51</v>
      </c>
      <c r="G20" s="115"/>
    </row>
    <row r="21" spans="1:7" ht="39" hidden="1" thickBot="1" x14ac:dyDescent="0.3">
      <c r="B21" s="283"/>
      <c r="C21" s="285"/>
      <c r="D21" s="60" t="s">
        <v>52</v>
      </c>
      <c r="E21" s="60"/>
      <c r="F21" s="58" t="s">
        <v>51</v>
      </c>
      <c r="G21" s="26"/>
    </row>
    <row r="22" spans="1:7" ht="15" hidden="1" thickBot="1" x14ac:dyDescent="0.3">
      <c r="B22" s="283"/>
      <c r="C22" s="285"/>
      <c r="D22" s="59">
        <f>Rinherente!D$9</f>
        <v>0</v>
      </c>
      <c r="E22" s="59"/>
      <c r="F22" s="58" t="s">
        <v>53</v>
      </c>
      <c r="G22" s="26"/>
    </row>
    <row r="23" spans="1:7" ht="15" hidden="1" thickBot="1" x14ac:dyDescent="0.3">
      <c r="B23" s="283"/>
      <c r="C23" s="285"/>
      <c r="D23" s="59">
        <f>Rinherente!D$10</f>
        <v>0</v>
      </c>
      <c r="E23" s="59"/>
      <c r="F23" s="58" t="s">
        <v>53</v>
      </c>
      <c r="G23" s="26"/>
    </row>
    <row r="24" spans="1:7" ht="15" hidden="1" thickBot="1" x14ac:dyDescent="0.3">
      <c r="B24" s="283"/>
      <c r="C24" s="285"/>
      <c r="D24" s="59">
        <f>Rinherente!D$11</f>
        <v>0</v>
      </c>
      <c r="E24" s="59"/>
      <c r="F24" s="58" t="s">
        <v>53</v>
      </c>
      <c r="G24" s="26"/>
    </row>
    <row r="25" spans="1:7" ht="26.25" hidden="1" thickBot="1" x14ac:dyDescent="0.3">
      <c r="B25" s="283"/>
      <c r="C25" s="286" t="s">
        <v>55</v>
      </c>
      <c r="D25" s="59" t="s">
        <v>50</v>
      </c>
      <c r="E25" s="59"/>
      <c r="F25" s="57" t="s">
        <v>51</v>
      </c>
      <c r="G25" s="25"/>
    </row>
    <row r="26" spans="1:7" ht="39" hidden="1" thickBot="1" x14ac:dyDescent="0.3">
      <c r="B26" s="283"/>
      <c r="C26" s="286"/>
      <c r="D26" s="59" t="s">
        <v>52</v>
      </c>
      <c r="E26" s="59"/>
      <c r="F26" s="57" t="s">
        <v>51</v>
      </c>
      <c r="G26" s="25"/>
    </row>
    <row r="27" spans="1:7" ht="15" hidden="1" thickBot="1" x14ac:dyDescent="0.3">
      <c r="B27" s="283"/>
      <c r="C27" s="286"/>
      <c r="D27" s="59">
        <f>Rinherente!D$9</f>
        <v>0</v>
      </c>
      <c r="E27" s="59"/>
      <c r="F27" s="57" t="s">
        <v>53</v>
      </c>
      <c r="G27" s="25"/>
    </row>
    <row r="28" spans="1:7" ht="15" hidden="1" thickBot="1" x14ac:dyDescent="0.3">
      <c r="B28" s="283"/>
      <c r="C28" s="286"/>
      <c r="D28" s="59">
        <f>Rinherente!D$10</f>
        <v>0</v>
      </c>
      <c r="E28" s="59"/>
      <c r="F28" s="57" t="s">
        <v>53</v>
      </c>
      <c r="G28" s="25"/>
    </row>
    <row r="29" spans="1:7" hidden="1" x14ac:dyDescent="0.25">
      <c r="B29" s="283"/>
      <c r="C29" s="286"/>
      <c r="D29" s="61">
        <f>Rinherente!D$11</f>
        <v>0</v>
      </c>
      <c r="E29" s="61"/>
      <c r="F29" s="62" t="s">
        <v>53</v>
      </c>
      <c r="G29" s="63"/>
    </row>
    <row r="30" spans="1:7" ht="15" hidden="1" thickBot="1" x14ac:dyDescent="0.3">
      <c r="B30" s="64"/>
      <c r="C30" s="65"/>
      <c r="D30" s="65"/>
      <c r="E30" s="65"/>
      <c r="F30" s="65"/>
      <c r="G30" s="66">
        <f>IFERROR(INT(AVERAGE(G5:G29)),0)</f>
        <v>0</v>
      </c>
    </row>
    <row r="31" spans="1:7" x14ac:dyDescent="0.25">
      <c r="A31" s="67" t="s">
        <v>20</v>
      </c>
    </row>
    <row r="32" spans="1:7" x14ac:dyDescent="0.25">
      <c r="A32" s="67" t="s">
        <v>15</v>
      </c>
    </row>
    <row r="33" spans="6:6" ht="15" hidden="1" customHeight="1" x14ac:dyDescent="0.25">
      <c r="F33" s="24">
        <v>1</v>
      </c>
    </row>
    <row r="34" spans="6:6" hidden="1" x14ac:dyDescent="0.25">
      <c r="F34" s="24">
        <v>2</v>
      </c>
    </row>
    <row r="35" spans="6:6" hidden="1" x14ac:dyDescent="0.25">
      <c r="F35" s="24">
        <v>3</v>
      </c>
    </row>
    <row r="36" spans="6:6" hidden="1" x14ac:dyDescent="0.25">
      <c r="F36" s="24">
        <v>4</v>
      </c>
    </row>
    <row r="37" spans="6:6" hidden="1" x14ac:dyDescent="0.25">
      <c r="F37" s="24">
        <v>5</v>
      </c>
    </row>
    <row r="38" spans="6:6" x14ac:dyDescent="0.25"/>
  </sheetData>
  <sheetProtection sheet="1" formatCells="0" formatRows="0"/>
  <mergeCells count="8">
    <mergeCell ref="C3:G3"/>
    <mergeCell ref="C2:G2"/>
    <mergeCell ref="B5:B29"/>
    <mergeCell ref="C20:C24"/>
    <mergeCell ref="C25:C29"/>
    <mergeCell ref="C5:C9"/>
    <mergeCell ref="C10:C14"/>
    <mergeCell ref="C15:C19"/>
  </mergeCells>
  <dataValidations count="2">
    <dataValidation type="list" allowBlank="1" showInputMessage="1" showErrorMessage="1" sqref="G5:G29" xr:uid="{00000000-0002-0000-0500-000000000000}">
      <formula1>$F$33:$F$37</formula1>
    </dataValidation>
    <dataValidation type="list" allowBlank="1" showInputMessage="1" showErrorMessage="1" sqref="E5:E6 E15:E16 E10:E11" xr:uid="{00000000-0002-0000-0500-000001000000}">
      <formula1>$A$31:$A$32</formula1>
    </dataValidation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1:R14"/>
  <sheetViews>
    <sheetView topLeftCell="A2" zoomScaleNormal="100" workbookViewId="0">
      <selection activeCell="E11" sqref="E11"/>
    </sheetView>
  </sheetViews>
  <sheetFormatPr baseColWidth="10" defaultColWidth="0" defaultRowHeight="29.25" customHeight="1" zeroHeight="1" x14ac:dyDescent="0.25"/>
  <cols>
    <col min="1" max="1" width="16.85546875" customWidth="1"/>
    <col min="2" max="2" width="38.7109375" customWidth="1"/>
    <col min="3" max="3" width="29.5703125" customWidth="1"/>
    <col min="4" max="4" width="28.85546875" customWidth="1"/>
    <col min="5" max="6" width="11.42578125" customWidth="1"/>
    <col min="7" max="8" width="14" customWidth="1"/>
    <col min="9" max="9" width="11.42578125" customWidth="1"/>
    <col min="10" max="10" width="2.85546875" hidden="1" customWidth="1"/>
    <col min="11" max="16384" width="18.7109375" hidden="1"/>
  </cols>
  <sheetData>
    <row r="1" spans="1:18" ht="11.25" customHeight="1" thickBot="1" x14ac:dyDescent="0.3"/>
    <row r="2" spans="1:18" ht="29.25" customHeight="1" x14ac:dyDescent="0.25">
      <c r="A2" s="366" t="e" vm="1">
        <v>#VALUE!</v>
      </c>
      <c r="B2" s="305" t="s">
        <v>320</v>
      </c>
      <c r="C2" s="305"/>
      <c r="D2" s="305"/>
      <c r="E2" s="305"/>
      <c r="F2" s="305"/>
      <c r="G2" s="305"/>
      <c r="H2" s="306"/>
    </row>
    <row r="3" spans="1:18" ht="29.25" customHeight="1" x14ac:dyDescent="0.25">
      <c r="A3" s="367"/>
      <c r="B3" s="229"/>
      <c r="C3" s="229"/>
      <c r="D3" s="229"/>
      <c r="E3" s="229"/>
      <c r="F3" s="229"/>
      <c r="G3" s="229"/>
      <c r="H3" s="307"/>
    </row>
    <row r="4" spans="1:18" ht="18" customHeight="1" thickBot="1" x14ac:dyDescent="0.3">
      <c r="A4" s="308" t="s">
        <v>313</v>
      </c>
      <c r="B4" s="309"/>
      <c r="C4" s="309" t="s">
        <v>318</v>
      </c>
      <c r="D4" s="309"/>
      <c r="E4" s="303" t="s">
        <v>319</v>
      </c>
      <c r="F4" s="303"/>
      <c r="G4" s="303"/>
      <c r="H4" s="304"/>
    </row>
    <row r="5" spans="1:18" ht="15.75" thickBot="1" x14ac:dyDescent="0.3"/>
    <row r="6" spans="1:18" ht="15.75" thickBot="1" x14ac:dyDescent="0.3">
      <c r="A6" s="299" t="s">
        <v>287</v>
      </c>
      <c r="B6" s="300"/>
      <c r="C6" s="301"/>
      <c r="D6" s="300"/>
      <c r="E6" s="300"/>
      <c r="F6" s="300"/>
      <c r="G6" s="300"/>
      <c r="H6" s="302"/>
      <c r="K6" t="s">
        <v>288</v>
      </c>
      <c r="L6" s="146">
        <v>1</v>
      </c>
      <c r="Q6" t="s">
        <v>288</v>
      </c>
      <c r="R6" s="146">
        <v>1</v>
      </c>
    </row>
    <row r="7" spans="1:18" thickBot="1" x14ac:dyDescent="0.3">
      <c r="A7" s="151" t="s">
        <v>46</v>
      </c>
      <c r="B7" s="162" t="s">
        <v>262</v>
      </c>
      <c r="C7" s="151" t="s">
        <v>305</v>
      </c>
      <c r="D7" s="166" t="s">
        <v>266</v>
      </c>
      <c r="E7" s="154" t="s">
        <v>272</v>
      </c>
      <c r="F7" s="154" t="s">
        <v>280</v>
      </c>
      <c r="G7" s="154" t="s">
        <v>279</v>
      </c>
      <c r="H7" s="154" t="s">
        <v>278</v>
      </c>
      <c r="K7" t="s">
        <v>267</v>
      </c>
      <c r="L7" s="146">
        <v>0.2</v>
      </c>
      <c r="N7" s="147" t="s">
        <v>273</v>
      </c>
      <c r="O7">
        <v>1</v>
      </c>
      <c r="Q7" t="s">
        <v>267</v>
      </c>
      <c r="R7" s="146">
        <v>1</v>
      </c>
    </row>
    <row r="8" spans="1:18" ht="48.75" thickBot="1" x14ac:dyDescent="0.3">
      <c r="A8" s="290">
        <f>Riesgo!F8</f>
        <v>0</v>
      </c>
      <c r="B8" s="163" t="s">
        <v>304</v>
      </c>
      <c r="C8" s="152" t="s">
        <v>306</v>
      </c>
      <c r="D8" s="153"/>
      <c r="E8" s="155" t="e">
        <f>VLOOKUP(D8,$Q$6:$R$11,2,0)</f>
        <v>#N/A</v>
      </c>
      <c r="F8" s="297" t="e">
        <f>AVERAGE(E8:E12)</f>
        <v>#N/A</v>
      </c>
      <c r="G8" s="293" t="e">
        <f>IF(F8&lt;=20%,"Rara vez",IF(AND(F8&gt;20%,F8&lt;=40%),"Improbable",IF(AND(F8&gt;40%,F8&lt;=60%),"Posible",IF(AND(F8&gt;60%,F8&lt;=80%),"Probable",IF(F8&gt;80%,"Casi seguro")))))</f>
        <v>#N/A</v>
      </c>
      <c r="H8" s="295" t="e">
        <f>VLOOKUP(G8,N7:O11,2,0)</f>
        <v>#N/A</v>
      </c>
      <c r="K8" t="s">
        <v>270</v>
      </c>
      <c r="L8" s="146">
        <v>0.4</v>
      </c>
      <c r="N8" s="149" t="s">
        <v>274</v>
      </c>
      <c r="O8">
        <v>2</v>
      </c>
      <c r="Q8" t="s">
        <v>270</v>
      </c>
      <c r="R8" s="146">
        <v>0.8</v>
      </c>
    </row>
    <row r="9" spans="1:18" ht="72.75" thickBot="1" x14ac:dyDescent="0.3">
      <c r="A9" s="291"/>
      <c r="B9" s="164" t="s">
        <v>315</v>
      </c>
      <c r="C9" s="148" t="s">
        <v>310</v>
      </c>
      <c r="D9" s="153"/>
      <c r="E9" s="155" t="e">
        <f>VLOOKUP(D9,$Q$6:$R$11,2,0)</f>
        <v>#N/A</v>
      </c>
      <c r="F9" s="297"/>
      <c r="G9" s="293"/>
      <c r="H9" s="295"/>
      <c r="K9" t="s">
        <v>268</v>
      </c>
      <c r="L9" s="146">
        <v>0.6</v>
      </c>
      <c r="N9" s="149" t="s">
        <v>275</v>
      </c>
      <c r="O9">
        <v>3</v>
      </c>
      <c r="Q9" t="s">
        <v>268</v>
      </c>
      <c r="R9" s="146">
        <v>0.6</v>
      </c>
    </row>
    <row r="10" spans="1:18" ht="84.75" thickBot="1" x14ac:dyDescent="0.3">
      <c r="A10" s="291"/>
      <c r="B10" s="169" t="s">
        <v>263</v>
      </c>
      <c r="C10" s="170" t="s">
        <v>307</v>
      </c>
      <c r="D10" s="153"/>
      <c r="E10" s="155" t="e">
        <f t="shared" ref="E10:E12" si="0">VLOOKUP(D10,$K$6:$L$11,2,0)</f>
        <v>#N/A</v>
      </c>
      <c r="F10" s="297"/>
      <c r="G10" s="293"/>
      <c r="H10" s="295"/>
      <c r="K10" t="s">
        <v>269</v>
      </c>
      <c r="L10" s="146">
        <v>0.8</v>
      </c>
      <c r="N10" s="149" t="s">
        <v>276</v>
      </c>
      <c r="O10">
        <v>4</v>
      </c>
      <c r="Q10" t="s">
        <v>269</v>
      </c>
      <c r="R10" s="146">
        <v>0.4</v>
      </c>
    </row>
    <row r="11" spans="1:18" ht="60.75" thickBot="1" x14ac:dyDescent="0.3">
      <c r="A11" s="291"/>
      <c r="B11" s="164" t="s">
        <v>264</v>
      </c>
      <c r="C11" s="148" t="s">
        <v>308</v>
      </c>
      <c r="D11" s="153"/>
      <c r="E11" s="155" t="e">
        <f t="shared" si="0"/>
        <v>#N/A</v>
      </c>
      <c r="F11" s="297"/>
      <c r="G11" s="293"/>
      <c r="H11" s="295"/>
      <c r="K11" t="s">
        <v>271</v>
      </c>
      <c r="L11" s="146">
        <v>1</v>
      </c>
      <c r="N11" s="149" t="s">
        <v>277</v>
      </c>
      <c r="O11">
        <v>5</v>
      </c>
      <c r="Q11" t="s">
        <v>271</v>
      </c>
      <c r="R11" s="146">
        <v>0.2</v>
      </c>
    </row>
    <row r="12" spans="1:18" ht="60.75" thickBot="1" x14ac:dyDescent="0.3">
      <c r="A12" s="292"/>
      <c r="B12" s="165" t="s">
        <v>265</v>
      </c>
      <c r="C12" s="150" t="s">
        <v>309</v>
      </c>
      <c r="D12" s="167"/>
      <c r="E12" s="168" t="e">
        <f t="shared" si="0"/>
        <v>#N/A</v>
      </c>
      <c r="F12" s="298"/>
      <c r="G12" s="294"/>
      <c r="H12" s="296"/>
    </row>
    <row r="13" spans="1:18" ht="29.25" customHeight="1" x14ac:dyDescent="0.25">
      <c r="E13" s="146"/>
      <c r="F13" s="146"/>
    </row>
    <row r="14" spans="1:18" ht="29.25" customHeight="1" x14ac:dyDescent="0.25"/>
  </sheetData>
  <mergeCells count="10">
    <mergeCell ref="E4:H4"/>
    <mergeCell ref="B2:H3"/>
    <mergeCell ref="A2:A3"/>
    <mergeCell ref="A4:B4"/>
    <mergeCell ref="C4:D4"/>
    <mergeCell ref="A8:A12"/>
    <mergeCell ref="G8:G12"/>
    <mergeCell ref="H8:H12"/>
    <mergeCell ref="F8:F12"/>
    <mergeCell ref="A6:H6"/>
  </mergeCells>
  <dataValidations count="2">
    <dataValidation type="list" allowBlank="1" showInputMessage="1" showErrorMessage="1" sqref="D10:D12" xr:uid="{00000000-0002-0000-0600-000000000000}">
      <formula1>$K$6:$K$11</formula1>
    </dataValidation>
    <dataValidation type="list" allowBlank="1" showInputMessage="1" showErrorMessage="1" sqref="D8:D9" xr:uid="{00000000-0002-0000-0600-000001000000}">
      <formula1>$Q$6:$Q$11</formula1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tabColor rgb="FFA38EFA"/>
  </sheetPr>
  <dimension ref="A1:XFD30"/>
  <sheetViews>
    <sheetView tabSelected="1" zoomScale="112" zoomScaleNormal="112" workbookViewId="0">
      <selection activeCell="G28" sqref="G28"/>
    </sheetView>
  </sheetViews>
  <sheetFormatPr baseColWidth="10" defaultColWidth="0" defaultRowHeight="14.25" customHeight="1" zeroHeight="1" x14ac:dyDescent="0.25"/>
  <cols>
    <col min="1" max="1" width="5.85546875" style="20" customWidth="1"/>
    <col min="2" max="2" width="15.140625" style="20" customWidth="1"/>
    <col min="3" max="3" width="24.28515625" style="20" customWidth="1"/>
    <col min="4" max="5" width="34.7109375" style="20" customWidth="1"/>
    <col min="6" max="6" width="17.7109375" style="20" hidden="1" customWidth="1"/>
    <col min="7" max="7" width="18.42578125" style="20" customWidth="1"/>
    <col min="8" max="8" width="18.42578125" style="20" hidden="1" customWidth="1"/>
    <col min="9" max="9" width="16.7109375" style="20" customWidth="1"/>
    <col min="10" max="11" width="34.7109375" style="20" customWidth="1"/>
    <col min="12" max="12" width="11" style="20" customWidth="1"/>
    <col min="13" max="16383" width="34.7109375" style="20" hidden="1"/>
    <col min="16384" max="16384" width="0.28515625" style="20" customWidth="1"/>
  </cols>
  <sheetData>
    <row r="1" spans="2:12" ht="6.75" customHeight="1" thickBot="1" x14ac:dyDescent="0.3">
      <c r="L1" s="365"/>
    </row>
    <row r="2" spans="2:12" ht="14.25" customHeight="1" x14ac:dyDescent="0.25">
      <c r="B2" s="359"/>
      <c r="C2" s="360" t="s">
        <v>320</v>
      </c>
      <c r="D2" s="361"/>
      <c r="E2" s="361"/>
      <c r="F2" s="361"/>
      <c r="G2" s="361"/>
      <c r="H2" s="361"/>
      <c r="I2" s="361"/>
      <c r="J2" s="361"/>
      <c r="K2" s="361"/>
      <c r="L2" s="363"/>
    </row>
    <row r="3" spans="2:12" ht="40.5" customHeight="1" thickBot="1" x14ac:dyDescent="0.3">
      <c r="B3" s="362"/>
      <c r="C3" s="357"/>
      <c r="D3" s="358"/>
      <c r="E3" s="358"/>
      <c r="F3" s="358"/>
      <c r="G3" s="358"/>
      <c r="H3" s="358"/>
      <c r="I3" s="358"/>
      <c r="J3" s="358"/>
      <c r="K3" s="358"/>
      <c r="L3" s="363"/>
    </row>
    <row r="4" spans="2:12" ht="14.25" customHeight="1" thickBot="1" x14ac:dyDescent="0.3">
      <c r="B4" s="352" t="s">
        <v>313</v>
      </c>
      <c r="C4" s="353"/>
      <c r="D4" s="353" t="s">
        <v>318</v>
      </c>
      <c r="E4" s="353"/>
      <c r="F4" s="354"/>
      <c r="G4" s="355" t="s">
        <v>319</v>
      </c>
      <c r="H4" s="356"/>
      <c r="I4" s="356"/>
      <c r="J4" s="356"/>
      <c r="K4" s="356"/>
      <c r="L4" s="364"/>
    </row>
    <row r="5" spans="2:12" ht="14.25" customHeight="1" x14ac:dyDescent="0.25"/>
    <row r="6" spans="2:12" ht="14.25" customHeight="1" thickBot="1" x14ac:dyDescent="0.3"/>
    <row r="7" spans="2:12" ht="15.75" customHeight="1" thickBot="1" x14ac:dyDescent="0.3">
      <c r="B7" s="310" t="s">
        <v>216</v>
      </c>
      <c r="C7" s="311"/>
      <c r="D7" s="311"/>
      <c r="E7" s="311"/>
      <c r="F7" s="311"/>
      <c r="G7" s="311"/>
      <c r="H7" s="311"/>
      <c r="I7" s="311"/>
      <c r="J7" s="311"/>
      <c r="K7" s="312"/>
    </row>
    <row r="8" spans="2:12" ht="26.25" thickBot="1" x14ac:dyDescent="0.3">
      <c r="B8" s="133" t="s">
        <v>22</v>
      </c>
      <c r="C8" s="134" t="s">
        <v>14</v>
      </c>
      <c r="D8" s="134" t="s">
        <v>38</v>
      </c>
      <c r="E8" s="134" t="s">
        <v>40</v>
      </c>
      <c r="F8" s="135" t="s">
        <v>39</v>
      </c>
      <c r="G8" s="134" t="s">
        <v>42</v>
      </c>
      <c r="H8" s="134" t="s">
        <v>43</v>
      </c>
      <c r="I8" s="134" t="s">
        <v>44</v>
      </c>
      <c r="J8" s="134" t="s">
        <v>45</v>
      </c>
      <c r="K8" s="136" t="s">
        <v>45</v>
      </c>
    </row>
    <row r="9" spans="2:12" ht="43.5" customHeight="1" x14ac:dyDescent="0.25">
      <c r="B9" s="318">
        <f>Riesgo!B8</f>
        <v>0</v>
      </c>
      <c r="C9" s="313">
        <f>Riesgo!F8</f>
        <v>0</v>
      </c>
      <c r="D9" s="132">
        <f>Causas!S9</f>
        <v>0</v>
      </c>
      <c r="E9" s="319">
        <f>Consecuencias!C8</f>
        <v>0</v>
      </c>
      <c r="F9" s="319" t="s">
        <v>20</v>
      </c>
      <c r="G9" s="313" t="str">
        <f>Consecuencias!H38</f>
        <v>5</v>
      </c>
      <c r="H9" s="313">
        <f>IFERROR(LOOKUP("Si",Probabilidad!E8:E12,Probabilidad!D8:D12),0)</f>
        <v>0</v>
      </c>
      <c r="I9" s="313" t="e">
        <f>Probabilidad!H8</f>
        <v>#N/A</v>
      </c>
      <c r="J9" s="313" t="e">
        <f>G9*I9</f>
        <v>#N/A</v>
      </c>
      <c r="K9" s="261" t="str">
        <f>IFERROR(VLOOKUP(J9,'Matriz de calor'!B2:C19,2,0),"")</f>
        <v/>
      </c>
    </row>
    <row r="10" spans="2:12" ht="38.25" customHeight="1" x14ac:dyDescent="0.25">
      <c r="B10" s="287"/>
      <c r="C10" s="314"/>
      <c r="D10" s="130">
        <f>Causas!S10</f>
        <v>0</v>
      </c>
      <c r="E10" s="320"/>
      <c r="F10" s="320"/>
      <c r="G10" s="314"/>
      <c r="H10" s="314"/>
      <c r="I10" s="314"/>
      <c r="J10" s="314"/>
      <c r="K10" s="316"/>
    </row>
    <row r="11" spans="2:12" ht="32.25" customHeight="1" thickBot="1" x14ac:dyDescent="0.3">
      <c r="B11" s="289"/>
      <c r="C11" s="315"/>
      <c r="D11" s="131">
        <f>Causas!S11</f>
        <v>0</v>
      </c>
      <c r="E11" s="321"/>
      <c r="F11" s="321"/>
      <c r="G11" s="315"/>
      <c r="H11" s="315"/>
      <c r="I11" s="315"/>
      <c r="J11" s="315"/>
      <c r="K11" s="317"/>
    </row>
    <row r="12" spans="2:12" ht="12.75" x14ac:dyDescent="0.25"/>
    <row r="13" spans="2:12" ht="12.75" x14ac:dyDescent="0.25"/>
    <row r="14" spans="2:12" ht="14.25" hidden="1" customHeight="1" x14ac:dyDescent="0.25">
      <c r="F14" s="20" t="s">
        <v>20</v>
      </c>
      <c r="H14" s="20">
        <v>1</v>
      </c>
    </row>
    <row r="15" spans="2:12" ht="15" hidden="1" customHeight="1" thickBot="1" x14ac:dyDescent="0.3">
      <c r="F15" s="20" t="s">
        <v>15</v>
      </c>
      <c r="H15" s="20">
        <v>2</v>
      </c>
    </row>
    <row r="16" spans="2:12" ht="12.75" hidden="1" x14ac:dyDescent="0.25">
      <c r="H16" s="20">
        <v>3</v>
      </c>
    </row>
    <row r="17" spans="8:8" ht="12.75" hidden="1" x14ac:dyDescent="0.25">
      <c r="H17" s="20">
        <v>4</v>
      </c>
    </row>
    <row r="18" spans="8:8" ht="12.75" hidden="1" x14ac:dyDescent="0.25">
      <c r="H18" s="20">
        <v>5</v>
      </c>
    </row>
    <row r="19" spans="8:8" ht="12.75" hidden="1" x14ac:dyDescent="0.25"/>
    <row r="20" spans="8:8" ht="12.75" hidden="1" x14ac:dyDescent="0.25"/>
    <row r="21" spans="8:8" ht="12.75" hidden="1" x14ac:dyDescent="0.25"/>
    <row r="22" spans="8:8" ht="12.75" hidden="1" x14ac:dyDescent="0.25"/>
    <row r="23" spans="8:8" ht="12.75" x14ac:dyDescent="0.25"/>
    <row r="24" spans="8:8" ht="12.75" x14ac:dyDescent="0.25"/>
    <row r="25" spans="8:8" ht="12.75" x14ac:dyDescent="0.25"/>
    <row r="26" spans="8:8" ht="12.75" x14ac:dyDescent="0.25"/>
    <row r="27" spans="8:8" ht="12.75" x14ac:dyDescent="0.25"/>
    <row r="28" spans="8:8" ht="12.75" x14ac:dyDescent="0.25"/>
    <row r="29" spans="8:8" ht="12.75" x14ac:dyDescent="0.25"/>
    <row r="30" spans="8:8" ht="12.75" x14ac:dyDescent="0.25"/>
  </sheetData>
  <sheetProtection formatCells="0" formatRows="0"/>
  <mergeCells count="15">
    <mergeCell ref="B2:B3"/>
    <mergeCell ref="B4:C4"/>
    <mergeCell ref="D4:E4"/>
    <mergeCell ref="G4:K4"/>
    <mergeCell ref="C2:K3"/>
    <mergeCell ref="B7:K7"/>
    <mergeCell ref="I9:I11"/>
    <mergeCell ref="J9:J11"/>
    <mergeCell ref="K9:K11"/>
    <mergeCell ref="B9:B11"/>
    <mergeCell ref="C9:C11"/>
    <mergeCell ref="E9:E11"/>
    <mergeCell ref="F9:F11"/>
    <mergeCell ref="G9:G11"/>
    <mergeCell ref="H9:H11"/>
  </mergeCells>
  <dataValidations count="1">
    <dataValidation type="list" allowBlank="1" showInputMessage="1" showErrorMessage="1" sqref="F9:F11" xr:uid="{00000000-0002-0000-0700-000000000000}">
      <formula1>$F$14:$F$15</formula1>
    </dataValidation>
  </dataValidations>
  <pageMargins left="0.7" right="0.7" top="0.75" bottom="0.75" header="0.3" footer="0.3"/>
  <pageSetup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F5E245E-CBCE-4D8E-AA99-334BFFF3CEF4}">
            <xm:f>NOT(ISERROR(SEARCH('Matriz de calor'!$C$13,K9)))</xm:f>
            <xm:f>'Matriz de calor'!$C$13</xm:f>
            <x14:dxf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903AE1FB-BC73-41C1-8DCE-349DC5619E74}">
            <xm:f>NOT(ISERROR(SEARCH('Matriz de calor'!$C$12,K9)))</xm:f>
            <xm:f>'Matriz de calor'!$C$12</xm:f>
            <x14:dxf>
              <fill>
                <patternFill>
                  <bgColor rgb="FFFFC000"/>
                </patternFill>
              </fill>
            </x14:dxf>
          </x14:cfRule>
          <x14:cfRule type="containsText" priority="3" operator="containsText" id="{7D6F2D2A-9D1A-49C4-827B-B485D9E5FF6C}">
            <xm:f>NOT(ISERROR(SEARCH('Matriz de calor'!$C$8,K9)))</xm:f>
            <xm:f>'Matriz de calor'!$C$8</xm:f>
            <x14:dxf>
              <fill>
                <patternFill>
                  <bgColor rgb="FFFFFF00"/>
                </patternFill>
              </fill>
            </x14:dxf>
          </x14:cfRule>
          <x14:cfRule type="containsText" priority="4" operator="containsText" id="{7DE9F45D-BF8C-4489-A661-48B6A14109D3}">
            <xm:f>NOT(ISERROR(SEARCH('Matriz de calor'!$C$4,K9)))</xm:f>
            <xm:f>'Matriz de calor'!$C$4</xm:f>
            <x14:dxf>
              <fill>
                <patternFill>
                  <bgColor rgb="FF92D050"/>
                </patternFill>
              </fill>
            </x14:dxf>
          </x14:cfRule>
          <xm:sqref>K9:K11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X41"/>
  <sheetViews>
    <sheetView zoomScale="89" zoomScaleNormal="89" workbookViewId="0">
      <selection activeCell="D2" sqref="D2:S3"/>
    </sheetView>
  </sheetViews>
  <sheetFormatPr baseColWidth="10" defaultColWidth="0" defaultRowHeight="0" customHeight="1" zeroHeight="1" x14ac:dyDescent="0.25"/>
  <cols>
    <col min="1" max="1" width="11.42578125" style="24" customWidth="1"/>
    <col min="2" max="2" width="23" style="24" customWidth="1"/>
    <col min="3" max="3" width="21.28515625" style="24" hidden="1" customWidth="1"/>
    <col min="4" max="5" width="16.42578125" style="24" customWidth="1"/>
    <col min="6" max="6" width="16.42578125" style="24" hidden="1" customWidth="1"/>
    <col min="7" max="7" width="39" style="24" customWidth="1"/>
    <col min="8" max="8" width="34.85546875" style="24" customWidth="1"/>
    <col min="9" max="9" width="22.85546875" style="24" customWidth="1"/>
    <col min="10" max="10" width="22.85546875" style="24" hidden="1" customWidth="1"/>
    <col min="11" max="11" width="21" style="24" customWidth="1"/>
    <col min="12" max="12" width="21" style="24" hidden="1" customWidth="1"/>
    <col min="13" max="13" width="21" style="24" customWidth="1"/>
    <col min="14" max="14" width="21" style="24" hidden="1" customWidth="1"/>
    <col min="15" max="15" width="22.85546875" style="24" customWidth="1"/>
    <col min="16" max="16" width="22.85546875" style="24" hidden="1" customWidth="1"/>
    <col min="17" max="17" width="22.85546875" style="24" customWidth="1"/>
    <col min="18" max="18" width="22.85546875" style="24" hidden="1" customWidth="1"/>
    <col min="19" max="19" width="14.28515625" style="24" customWidth="1"/>
    <col min="20" max="21" width="11.42578125" style="24" customWidth="1"/>
    <col min="22" max="24" width="0" style="24" hidden="1" customWidth="1"/>
    <col min="25" max="16384" width="11.42578125" style="24" hidden="1"/>
  </cols>
  <sheetData>
    <row r="1" spans="2:19" ht="8.25" customHeight="1" thickBot="1" x14ac:dyDescent="0.3"/>
    <row r="2" spans="2:19" ht="45" customHeight="1" thickBot="1" x14ac:dyDescent="0.3">
      <c r="B2" s="337"/>
      <c r="C2" s="338"/>
      <c r="D2" s="339" t="s">
        <v>320</v>
      </c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</row>
    <row r="3" spans="2:19" ht="41.25" customHeight="1" thickBot="1" x14ac:dyDescent="0.3">
      <c r="B3" s="337"/>
      <c r="C3" s="338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</row>
    <row r="4" spans="2:19" ht="17.25" customHeight="1" thickBot="1" x14ac:dyDescent="0.3">
      <c r="B4" s="341" t="s">
        <v>313</v>
      </c>
      <c r="C4" s="341"/>
      <c r="D4" s="341"/>
      <c r="E4" s="341"/>
      <c r="F4" s="342"/>
      <c r="G4" s="341" t="s">
        <v>311</v>
      </c>
      <c r="H4" s="341"/>
      <c r="I4" s="341" t="s">
        <v>314</v>
      </c>
      <c r="J4" s="341"/>
      <c r="K4" s="341"/>
      <c r="L4" s="341"/>
      <c r="M4" s="341"/>
      <c r="N4" s="341"/>
      <c r="O4" s="341"/>
      <c r="P4" s="341"/>
      <c r="Q4" s="341"/>
      <c r="R4" s="341"/>
      <c r="S4" s="341"/>
    </row>
    <row r="5" spans="2:19" ht="25.5" customHeight="1" thickBot="1" x14ac:dyDescent="0.3"/>
    <row r="6" spans="2:19" ht="15" thickBot="1" x14ac:dyDescent="0.3">
      <c r="B6" s="323" t="s">
        <v>218</v>
      </c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5"/>
    </row>
    <row r="7" spans="2:19" ht="29.25" thickBot="1" x14ac:dyDescent="0.3">
      <c r="B7" s="139" t="s">
        <v>46</v>
      </c>
      <c r="C7" s="138" t="s">
        <v>204</v>
      </c>
      <c r="D7" s="138" t="s">
        <v>219</v>
      </c>
      <c r="E7" s="138" t="s">
        <v>230</v>
      </c>
      <c r="F7" s="138" t="s">
        <v>233</v>
      </c>
      <c r="G7" s="138" t="s">
        <v>118</v>
      </c>
      <c r="H7" s="138" t="s">
        <v>119</v>
      </c>
      <c r="I7" s="138" t="s">
        <v>316</v>
      </c>
      <c r="J7" s="138" t="s">
        <v>233</v>
      </c>
      <c r="K7" s="138" t="s">
        <v>232</v>
      </c>
      <c r="L7" s="138" t="s">
        <v>233</v>
      </c>
      <c r="M7" s="138" t="s">
        <v>317</v>
      </c>
      <c r="N7" s="138" t="s">
        <v>233</v>
      </c>
      <c r="O7" s="138" t="s">
        <v>225</v>
      </c>
      <c r="P7" s="138" t="s">
        <v>233</v>
      </c>
      <c r="Q7" s="138" t="s">
        <v>224</v>
      </c>
      <c r="R7" s="138" t="s">
        <v>233</v>
      </c>
      <c r="S7" s="173" t="s">
        <v>115</v>
      </c>
    </row>
    <row r="8" spans="2:19" ht="42.75" customHeight="1" thickBot="1" x14ac:dyDescent="0.3">
      <c r="B8" s="286">
        <f>Residual!C6</f>
        <v>0</v>
      </c>
      <c r="C8" s="322"/>
      <c r="D8" s="19" t="s">
        <v>124</v>
      </c>
      <c r="E8" s="18"/>
      <c r="F8" s="19">
        <f>IF(E8="Si",D17,(IF(E8="No",D17/2,0)))</f>
        <v>0</v>
      </c>
      <c r="G8" s="181"/>
      <c r="H8" s="193"/>
      <c r="I8" s="18"/>
      <c r="J8" s="19"/>
      <c r="K8" s="18"/>
      <c r="L8" s="18"/>
      <c r="M8" s="75"/>
      <c r="N8" s="18"/>
      <c r="O8" s="18"/>
      <c r="P8" s="18"/>
      <c r="Q8" s="18"/>
      <c r="R8" s="19">
        <f>$F8*IF(Q8="No",$P$26,0)</f>
        <v>0</v>
      </c>
      <c r="S8" s="141">
        <f t="shared" ref="S8:S13" si="0">F8-(J8+L8+N8+P8+R8)</f>
        <v>0</v>
      </c>
    </row>
    <row r="9" spans="2:19" ht="28.5" customHeight="1" thickBot="1" x14ac:dyDescent="0.3">
      <c r="B9" s="286"/>
      <c r="C9" s="322"/>
      <c r="D9" s="19" t="s">
        <v>220</v>
      </c>
      <c r="E9" s="18"/>
      <c r="F9" s="19">
        <f>IF(E9="Si",D18,(IF(E9="No",D18,0)))</f>
        <v>0</v>
      </c>
      <c r="G9" s="178"/>
      <c r="H9" s="179"/>
      <c r="I9" s="18"/>
      <c r="J9" s="19"/>
      <c r="K9" s="18"/>
      <c r="L9" s="18"/>
      <c r="M9" s="75"/>
      <c r="N9" s="18"/>
      <c r="O9" s="18"/>
      <c r="P9" s="18"/>
      <c r="Q9" s="18"/>
      <c r="R9" s="19">
        <f t="shared" ref="R9:R13" si="1">$F9*IF(Q9="No",$P$26,0)</f>
        <v>0</v>
      </c>
      <c r="S9" s="141">
        <f t="shared" si="0"/>
        <v>0</v>
      </c>
    </row>
    <row r="10" spans="2:19" ht="30" customHeight="1" thickBot="1" x14ac:dyDescent="0.3">
      <c r="B10" s="286"/>
      <c r="C10" s="322"/>
      <c r="D10" s="19" t="s">
        <v>221</v>
      </c>
      <c r="E10" s="18"/>
      <c r="F10" s="19">
        <f t="shared" ref="F10:F13" si="2">IF(E10="Si",D19,(IF(E10="No",D19/2,0)))</f>
        <v>0</v>
      </c>
      <c r="G10" s="18"/>
      <c r="H10" s="18"/>
      <c r="I10" s="18"/>
      <c r="J10" s="19"/>
      <c r="K10" s="18"/>
      <c r="L10" s="18"/>
      <c r="M10" s="75"/>
      <c r="N10" s="18"/>
      <c r="O10" s="18"/>
      <c r="P10" s="18"/>
      <c r="Q10" s="18"/>
      <c r="R10" s="19">
        <f t="shared" si="1"/>
        <v>0</v>
      </c>
      <c r="S10" s="141">
        <f t="shared" si="0"/>
        <v>0</v>
      </c>
    </row>
    <row r="11" spans="2:19" ht="30.75" customHeight="1" thickBot="1" x14ac:dyDescent="0.3">
      <c r="B11" s="286"/>
      <c r="C11" s="322"/>
      <c r="D11" s="19" t="s">
        <v>222</v>
      </c>
      <c r="E11" s="18"/>
      <c r="F11" s="19">
        <f t="shared" si="2"/>
        <v>0</v>
      </c>
      <c r="G11" s="181"/>
      <c r="H11" s="193"/>
      <c r="I11" s="18"/>
      <c r="J11" s="19"/>
      <c r="K11" s="18"/>
      <c r="L11" s="18"/>
      <c r="M11" s="75"/>
      <c r="N11" s="18"/>
      <c r="O11" s="18"/>
      <c r="P11" s="18"/>
      <c r="Q11" s="18"/>
      <c r="R11" s="19">
        <f t="shared" si="1"/>
        <v>0</v>
      </c>
      <c r="S11" s="141">
        <f>F11-(J11+L11+N11+P11+R11)</f>
        <v>0</v>
      </c>
    </row>
    <row r="12" spans="2:19" ht="15" thickBot="1" x14ac:dyDescent="0.3">
      <c r="B12" s="286"/>
      <c r="C12" s="322"/>
      <c r="D12" s="19" t="s">
        <v>234</v>
      </c>
      <c r="E12" s="18"/>
      <c r="F12" s="19">
        <f>IF(E12="Si",D21,(IF(E12="No",D21/2,0)))</f>
        <v>0</v>
      </c>
      <c r="G12" s="18"/>
      <c r="H12" s="193"/>
      <c r="I12" s="18"/>
      <c r="J12" s="19"/>
      <c r="K12" s="18"/>
      <c r="L12" s="18"/>
      <c r="M12" s="75"/>
      <c r="N12" s="18"/>
      <c r="O12" s="18"/>
      <c r="P12" s="18"/>
      <c r="Q12" s="18"/>
      <c r="R12" s="19">
        <f t="shared" si="1"/>
        <v>0</v>
      </c>
      <c r="S12" s="141">
        <f>F12-(J12+L12+N12+P12+R12)</f>
        <v>0</v>
      </c>
    </row>
    <row r="13" spans="2:19" ht="35.25" customHeight="1" thickBot="1" x14ac:dyDescent="0.3">
      <c r="B13" s="286"/>
      <c r="C13" s="322"/>
      <c r="D13" s="19" t="s">
        <v>235</v>
      </c>
      <c r="E13" s="18"/>
      <c r="F13" s="19">
        <f t="shared" si="2"/>
        <v>0</v>
      </c>
      <c r="G13" s="181"/>
      <c r="H13" s="193"/>
      <c r="I13" s="18"/>
      <c r="J13" s="19"/>
      <c r="K13" s="18"/>
      <c r="L13" s="18"/>
      <c r="M13" s="75"/>
      <c r="N13" s="18"/>
      <c r="O13" s="18"/>
      <c r="P13" s="18"/>
      <c r="Q13" s="18"/>
      <c r="R13" s="19">
        <f t="shared" si="1"/>
        <v>0</v>
      </c>
      <c r="S13" s="140">
        <f t="shared" si="0"/>
        <v>0</v>
      </c>
    </row>
    <row r="14" spans="2:19" ht="15.75" thickBot="1" x14ac:dyDescent="0.3">
      <c r="S14" s="129">
        <f>SUM(S8:S13)</f>
        <v>0</v>
      </c>
    </row>
    <row r="15" spans="2:19" ht="14.25" x14ac:dyDescent="0.25">
      <c r="S15" s="24" t="str">
        <f>IF(S14&gt;80,"4",IF(S14&gt;60,"2",IF(S14&gt;0,"1","0")))</f>
        <v>0</v>
      </c>
    </row>
    <row r="16" spans="2:19" ht="14.25" x14ac:dyDescent="0.25"/>
    <row r="17" spans="3:16" ht="14.25" hidden="1" x14ac:dyDescent="0.25">
      <c r="C17" s="19" t="s">
        <v>124</v>
      </c>
      <c r="D17" s="24">
        <v>30</v>
      </c>
      <c r="E17" s="24" t="s">
        <v>20</v>
      </c>
      <c r="I17" s="24" t="s">
        <v>20</v>
      </c>
      <c r="J17" s="24">
        <v>0</v>
      </c>
      <c r="K17" s="24" t="s">
        <v>226</v>
      </c>
      <c r="L17" s="24">
        <v>0</v>
      </c>
      <c r="M17" s="24" t="s">
        <v>20</v>
      </c>
      <c r="N17" s="24">
        <v>0</v>
      </c>
      <c r="O17" s="24" t="s">
        <v>136</v>
      </c>
      <c r="P17" s="24">
        <v>0</v>
      </c>
    </row>
    <row r="18" spans="3:16" ht="14.25" hidden="1" x14ac:dyDescent="0.25">
      <c r="C18" s="19" t="s">
        <v>220</v>
      </c>
      <c r="D18" s="24">
        <v>10</v>
      </c>
      <c r="E18" s="24" t="s">
        <v>15</v>
      </c>
      <c r="I18" s="24" t="s">
        <v>15</v>
      </c>
      <c r="J18" s="24">
        <v>0.2</v>
      </c>
      <c r="K18" s="24" t="s">
        <v>227</v>
      </c>
      <c r="L18" s="24">
        <v>0</v>
      </c>
      <c r="M18" s="24" t="s">
        <v>15</v>
      </c>
      <c r="N18" s="24">
        <v>0.35</v>
      </c>
      <c r="O18" s="24" t="s">
        <v>135</v>
      </c>
      <c r="P18" s="24">
        <v>0</v>
      </c>
    </row>
    <row r="19" spans="3:16" ht="14.25" hidden="1" x14ac:dyDescent="0.25">
      <c r="C19" s="19" t="s">
        <v>221</v>
      </c>
      <c r="D19" s="24">
        <v>15</v>
      </c>
      <c r="I19" s="24" t="s">
        <v>229</v>
      </c>
      <c r="J19" s="24">
        <v>0</v>
      </c>
      <c r="K19" s="24" t="s">
        <v>228</v>
      </c>
      <c r="L19" s="24">
        <v>0</v>
      </c>
      <c r="O19" s="24" t="s">
        <v>134</v>
      </c>
      <c r="P19" s="24">
        <v>0</v>
      </c>
    </row>
    <row r="20" spans="3:16" ht="14.25" hidden="1" x14ac:dyDescent="0.25">
      <c r="C20" s="19" t="s">
        <v>222</v>
      </c>
      <c r="D20" s="24">
        <v>15</v>
      </c>
      <c r="K20" s="24" t="s">
        <v>15</v>
      </c>
      <c r="L20" s="24">
        <v>0.15</v>
      </c>
      <c r="O20" s="24" t="s">
        <v>123</v>
      </c>
      <c r="P20" s="24">
        <v>0</v>
      </c>
    </row>
    <row r="21" spans="3:16" ht="14.25" hidden="1" x14ac:dyDescent="0.25">
      <c r="C21" s="19" t="s">
        <v>84</v>
      </c>
      <c r="D21" s="24">
        <v>15</v>
      </c>
      <c r="K21" s="24" t="s">
        <v>229</v>
      </c>
      <c r="L21" s="24">
        <v>0</v>
      </c>
      <c r="O21" s="24" t="s">
        <v>133</v>
      </c>
      <c r="P21" s="24">
        <v>0</v>
      </c>
    </row>
    <row r="22" spans="3:16" ht="14.25" hidden="1" x14ac:dyDescent="0.25">
      <c r="C22" s="19" t="s">
        <v>223</v>
      </c>
      <c r="D22" s="24">
        <v>15</v>
      </c>
      <c r="O22" s="24" t="s">
        <v>132</v>
      </c>
      <c r="P22" s="24">
        <v>0</v>
      </c>
    </row>
    <row r="23" spans="3:16" ht="14.25" hidden="1" x14ac:dyDescent="0.25">
      <c r="O23" s="24" t="s">
        <v>131</v>
      </c>
      <c r="P23" s="24">
        <v>0</v>
      </c>
    </row>
    <row r="24" spans="3:16" ht="14.25" hidden="1" x14ac:dyDescent="0.25">
      <c r="O24" s="24" t="s">
        <v>129</v>
      </c>
      <c r="P24" s="24">
        <v>0</v>
      </c>
    </row>
    <row r="25" spans="3:16" ht="14.25" hidden="1" x14ac:dyDescent="0.25">
      <c r="O25" s="24" t="s">
        <v>126</v>
      </c>
      <c r="P25" s="24">
        <v>0</v>
      </c>
    </row>
    <row r="26" spans="3:16" ht="14.25" hidden="1" x14ac:dyDescent="0.25">
      <c r="O26" s="24" t="s">
        <v>15</v>
      </c>
      <c r="P26" s="24">
        <v>0.1</v>
      </c>
    </row>
    <row r="27" spans="3:16" ht="14.25" x14ac:dyDescent="0.25"/>
    <row r="28" spans="3:16" ht="14.25" x14ac:dyDescent="0.25"/>
    <row r="29" spans="3:16" ht="14.25" x14ac:dyDescent="0.25"/>
    <row r="30" spans="3:16" ht="14.25" x14ac:dyDescent="0.25"/>
    <row r="31" spans="3:16" ht="14.25" x14ac:dyDescent="0.25"/>
    <row r="32" spans="3:16" ht="14.25" x14ac:dyDescent="0.25"/>
    <row r="33" ht="14.25" x14ac:dyDescent="0.25"/>
    <row r="34" ht="14.25" x14ac:dyDescent="0.25"/>
    <row r="35" ht="14.25" x14ac:dyDescent="0.25"/>
    <row r="36" ht="14.25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</sheetData>
  <sheetProtection formatCells="0" formatRows="0"/>
  <mergeCells count="8">
    <mergeCell ref="B8:B13"/>
    <mergeCell ref="C8:C13"/>
    <mergeCell ref="B6:S6"/>
    <mergeCell ref="B2:B3"/>
    <mergeCell ref="G4:H4"/>
    <mergeCell ref="B4:E4"/>
    <mergeCell ref="D2:S3"/>
    <mergeCell ref="I4:S4"/>
  </mergeCells>
  <conditionalFormatting sqref="I8:Q13">
    <cfRule type="containsText" dxfId="12" priority="1" operator="containsText" text="No">
      <formula>NOT(ISERROR(SEARCH("No",I8)))</formula>
    </cfRule>
  </conditionalFormatting>
  <dataValidations count="5">
    <dataValidation type="list" allowBlank="1" showInputMessage="1" showErrorMessage="1" sqref="E8:E13" xr:uid="{00000000-0002-0000-0800-000000000000}">
      <formula1>$E$17:$E$18</formula1>
    </dataValidation>
    <dataValidation type="list" allowBlank="1" showInputMessage="1" showErrorMessage="1" sqref="I8:I13" xr:uid="{00000000-0002-0000-0800-000001000000}">
      <formula1>$I$17:$I$19</formula1>
    </dataValidation>
    <dataValidation type="list" allowBlank="1" showInputMessage="1" showErrorMessage="1" sqref="K8:K13" xr:uid="{00000000-0002-0000-0800-000002000000}">
      <formula1>$K$17:$K$21</formula1>
    </dataValidation>
    <dataValidation type="list" allowBlank="1" showInputMessage="1" showErrorMessage="1" sqref="O8:O13 Q8:Q13" xr:uid="{00000000-0002-0000-0800-000003000000}">
      <formula1>$O$17:$O$26</formula1>
    </dataValidation>
    <dataValidation type="list" allowBlank="1" showInputMessage="1" showErrorMessage="1" sqref="M8:M13" xr:uid="{00000000-0002-0000-0800-000004000000}">
      <formula1>$M$17:$M$18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Contexto</vt:lpstr>
      <vt:lpstr>TContexto Triesgo</vt:lpstr>
      <vt:lpstr>Riesgo</vt:lpstr>
      <vt:lpstr>Causas</vt:lpstr>
      <vt:lpstr>Consecuencias</vt:lpstr>
      <vt:lpstr>No Materializado</vt:lpstr>
      <vt:lpstr>Probabilidad</vt:lpstr>
      <vt:lpstr>Rinherente</vt:lpstr>
      <vt:lpstr>Valoración</vt:lpstr>
      <vt:lpstr>Residual</vt:lpstr>
      <vt:lpstr>Matriz de calor </vt:lpstr>
      <vt:lpstr>Matriz de calor</vt:lpstr>
      <vt:lpstr>Riesgo!Área_de_impresión</vt:lpstr>
    </vt:vector>
  </TitlesOfParts>
  <Manager>LVMEN</Manager>
  <Company>Universidad del Cauca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Universidad del, Cauca</dc:creator>
  <cp:keywords>Formatos</cp:keywords>
  <cp:lastModifiedBy>JULIO CESAR ULCUE TRUJILLO</cp:lastModifiedBy>
  <cp:lastPrinted>2024-02-28T14:01:35Z</cp:lastPrinted>
  <dcterms:created xsi:type="dcterms:W3CDTF">2018-10-24T13:50:53Z</dcterms:created>
  <dcterms:modified xsi:type="dcterms:W3CDTF">2025-09-16T16:12:07Z</dcterms:modified>
</cp:coreProperties>
</file>